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0395" windowHeight="870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'Лист1'!$A$1:$F$543</definedName>
  </definedNames>
  <calcPr fullCalcOnLoad="1"/>
</workbook>
</file>

<file path=xl/sharedStrings.xml><?xml version="1.0" encoding="utf-8"?>
<sst xmlns="http://schemas.openxmlformats.org/spreadsheetml/2006/main" count="1160" uniqueCount="406">
  <si>
    <t xml:space="preserve">Наименование </t>
  </si>
  <si>
    <t>Целевая статья</t>
  </si>
  <si>
    <t>Вид расходов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</si>
  <si>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</si>
  <si>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</si>
  <si>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Мероприятия в области жилищного хозяйства</t>
  </si>
  <si>
    <t>Обеспечение деятельности подведомственных учреждений</t>
  </si>
  <si>
    <t>Глава муниципального образования</t>
  </si>
  <si>
    <t>630</t>
  </si>
  <si>
    <t>540</t>
  </si>
  <si>
    <t>Расходы на выплаты персоналу государственных (муниципальных) органов</t>
  </si>
  <si>
    <t>Расходы на выплаты персоналу государственных (муниципальных) органами, казенными учреждениями, органами управления государственными внебюджетными фондами</t>
  </si>
  <si>
    <t>100</t>
  </si>
  <si>
    <t>200</t>
  </si>
  <si>
    <t>240</t>
  </si>
  <si>
    <t>Иные закупки товаров, работ и услуг для обеспечения государственных  (муниципальных) нужд</t>
  </si>
  <si>
    <t>Иные бюджетные ассигнования</t>
  </si>
  <si>
    <t>Уплата налогов, сборов и иных платежей</t>
  </si>
  <si>
    <t>800</t>
  </si>
  <si>
    <t>120</t>
  </si>
  <si>
    <t>Непрограммные расходы бюджета городского поселения Воскресенск</t>
  </si>
  <si>
    <t>600</t>
  </si>
  <si>
    <t>850</t>
  </si>
  <si>
    <t>500</t>
  </si>
  <si>
    <t>110</t>
  </si>
  <si>
    <t>Расходы на выплаты персоналу казенных учреждений</t>
  </si>
  <si>
    <t>Закупка товаров, работ и услуг для государственных (муниципальных) нужд</t>
  </si>
  <si>
    <t>300</t>
  </si>
  <si>
    <t>320</t>
  </si>
  <si>
    <t>400</t>
  </si>
  <si>
    <t>Бюджетные инвестиции</t>
  </si>
  <si>
    <t>410</t>
  </si>
  <si>
    <t xml:space="preserve"> группам и подгруппам видов расходов классификации расходов бюджета</t>
  </si>
  <si>
    <t xml:space="preserve">по целевым статьям  (муниципальным программам и непрограммным  направлениям деятельности), </t>
  </si>
  <si>
    <t>Итого по муниципальным программам городского поселения Воскресенск</t>
  </si>
  <si>
    <t>Резервные средства</t>
  </si>
  <si>
    <t>310</t>
  </si>
  <si>
    <t>Проведение конкурса по благоустройству</t>
  </si>
  <si>
    <t>Устройство и ремонт контейнерных площадок</t>
  </si>
  <si>
    <t>Предоставление субсидии некоммерческим организациям на реализацию проектов в сфере культуры</t>
  </si>
  <si>
    <t>Исполнено</t>
  </si>
  <si>
    <t>Процент исполнения</t>
  </si>
  <si>
    <t xml:space="preserve">Утверждено </t>
  </si>
  <si>
    <t xml:space="preserve">                                                                               Воскресенского муниципального района Московской области </t>
  </si>
  <si>
    <t xml:space="preserve">Исполнение расходов бюджета городского поселения Воскресенск </t>
  </si>
  <si>
    <t xml:space="preserve">                                                                                                                               решением Совета депутатов городского поселения Воскресенск</t>
  </si>
  <si>
    <t>"Об исполнении бюджета городского поселения Воскресенск</t>
  </si>
  <si>
    <t>Уточненный план</t>
  </si>
  <si>
    <t>Муниципальная программа "Совершенствование системы информационного обеспечения администрации городского поселения Воскресенск на 2015-2019 годы"</t>
  </si>
  <si>
    <t>Ремонт отдельных участков покрытия (ямочный ремонт)</t>
  </si>
  <si>
    <t>Нанесение горизонтальной дорожной разметки</t>
  </si>
  <si>
    <t>Капитальные вложения в объекты государственной (муниципальной)  собственности</t>
  </si>
  <si>
    <t>Приобретение техники для нужд коммунального хозяйства за счет субсидии из бюджета Московской области</t>
  </si>
  <si>
    <t>Содержание и ремонт сетей уличного освещения</t>
  </si>
  <si>
    <t>Обследование и ремонт памятников</t>
  </si>
  <si>
    <t>Обустройство территории для отдыха жителей</t>
  </si>
  <si>
    <t>Ремонт и содержание детских игровых и спортивных площадок</t>
  </si>
  <si>
    <t>Организация и проведение мероприятий по работе с молодежью</t>
  </si>
  <si>
    <t>Организация и проведение мероприятий в сфере культуры</t>
  </si>
  <si>
    <t>Капитальный и текущий ремонт зданий и сооружений</t>
  </si>
  <si>
    <t>Доступная среда в учреждениях культуры</t>
  </si>
  <si>
    <t>Обеспечение деятельности подведомственных учреждений за счет платных услуг</t>
  </si>
  <si>
    <t>Доступная среда в учреждениях физической культуры и спорта</t>
  </si>
  <si>
    <t>Формирование земельных участков с последующей постановкой на кадастровый учет</t>
  </si>
  <si>
    <t>Приобретение автомобиля для организации деятельности аварийно-спасательной службы отряда и оперативному реагированию на чрезвычайные ситуации</t>
  </si>
  <si>
    <t>Публичные нормативные социальные выплаты гражданам</t>
  </si>
  <si>
    <t>Иные межбюджетные трансферты</t>
  </si>
  <si>
    <t>Межбюджетные трансферты</t>
  </si>
  <si>
    <t>Обустройство дорожно-уличной сети для маломобильных групп населения</t>
  </si>
  <si>
    <t xml:space="preserve">                                                                                                                                                                                                        Приложение 5</t>
  </si>
  <si>
    <t>Воскресенского муниципального района Московской области за 2016 год"</t>
  </si>
  <si>
    <t>Воскресенского муниципального района Московской области за   2016 год</t>
  </si>
  <si>
    <t>Основное мероприятие "Развитие и обеспечение функционирования базовой информационно-технологической инфраструктуры  администрации городского поселения Воскресенск"</t>
  </si>
  <si>
    <t xml:space="preserve">Приобретение оргтехники, расходных материалов, обеспечение доступа к сети Интернет для нужд администрации  </t>
  </si>
  <si>
    <t>Основное мероприятие "Внедрение систем электронного документооборота для обеспечения деятельности  администрации городского поселения Воскресенск"</t>
  </si>
  <si>
    <t>Оказание услуг по сопровождению МСЭД МО</t>
  </si>
  <si>
    <t xml:space="preserve">Основное мероприятие "Создание, развитие и сопровождение муниципальных информационных систем обеспечения основной деятельности администрации городского поселения Воскресенск" </t>
  </si>
  <si>
    <t>Приобретение услуг по предоставлению выделенного сервера в центре обработки данных (хостинга), для размещения официальных сайтов администрации и подведомственных учреждений. Приобретение лицензий.</t>
  </si>
  <si>
    <t>Основное мероприятие "Обеспечение защиты информационно-технологической и телекоммуникационной инфраструктуры и информации городского поселения Воскресенск"</t>
  </si>
  <si>
    <t>Продление лицензий на антивирусное программное обеспечение</t>
  </si>
  <si>
    <t>Приобретение средств электронной подписи для нужд администрации</t>
  </si>
  <si>
    <t>Муниципальная программа "Осуществление мероприятий по обеспечению безопасности людей на водных объектах, охране их жизни и здоровья на 2015 -2019 годы"."</t>
  </si>
  <si>
    <t>Основное мероприятие "Выполнение мероприятий, направленных на обеспечение сохранности жизни и здоровья людей на водных объектах"</t>
  </si>
  <si>
    <t>Осуществление мероприятий по обеспечению безопасности людей на водных объектах, охране их жизни и здоровья</t>
  </si>
  <si>
    <t>Муниципальная программа "Обеспечение пожарной безопасности  на 2015 - 2019 годы".</t>
  </si>
  <si>
    <t>Основное мероприятие "Организация и осуществление профилактики пожаров на территории городского поселения"</t>
  </si>
  <si>
    <t>Мероприятия в области пожарной безопасности</t>
  </si>
  <si>
    <t>Закупка товаров, работ и услуг для государственных нужд</t>
  </si>
  <si>
    <t>Основное мероприятие "Проведение мероприятий по повышению уровня пожарной безопасности"</t>
  </si>
  <si>
    <t>Устройство пожарной сигнализации в здании администрации городского поселения Воскресенск</t>
  </si>
  <si>
    <t>Муниципальная программа "Развитие и функционирование дорожно-транспортного комплекса на 2015 - 2019 годы"</t>
  </si>
  <si>
    <t>Подпрограмма "Развитие дорожного хозяйства городского поселения Воскресенск на 2015 -2019 годы"</t>
  </si>
  <si>
    <t>Основное мероприятие "Обеспечение устойчивого функционирования сети автомобильных дорог общего пользования"</t>
  </si>
  <si>
    <t>Содержание  автомобильных дорог</t>
  </si>
  <si>
    <t>Основное мероприятие "Поддержание автомобильных дорог общего пользования местного значения в состоянии соответствующим нормативным требованиям"</t>
  </si>
  <si>
    <t>Расширение парковочного пространства</t>
  </si>
  <si>
    <t>Обследование и ремонт ливневой канализации</t>
  </si>
  <si>
    <t xml:space="preserve"> Строительство ливневой канализации</t>
  </si>
  <si>
    <t xml:space="preserve">Ремонт остановок общего пользования, обработка антивандальным составом. </t>
  </si>
  <si>
    <t>Приобретение новых автопавильонов</t>
  </si>
  <si>
    <t>Ремонт моста через р. Медведка</t>
  </si>
  <si>
    <t>Обследование дамб под дорогами</t>
  </si>
  <si>
    <t>Приобретение дорожной техники для нужд дорожного хозяйства - за счет субсидии из бюджета Московской области</t>
  </si>
  <si>
    <t>Приобретение дорожной техники для нужд дорожного хозяйства - софинансирование за счет средств бюджета городского поселения</t>
  </si>
  <si>
    <t xml:space="preserve">Подпрограмма "Обеспечение капитального ремонта и ремонт автомобильных дорог общего пользования,  дворовых территорий многоквартирных домов, проездов к дворовым территориям многоквартирных домов на территории городского поселения Воскресенск на 2015 -2019 годы </t>
  </si>
  <si>
    <t>Основное мероприятие "Поддержание автомобильных дорог общего пользования местного значения на уровне, соответствующем категории дороги"</t>
  </si>
  <si>
    <t xml:space="preserve">Капитальный ремонт и ремонт автомобильных дорог общего пользования </t>
  </si>
  <si>
    <t>МП. Мероприятие "Софинансирование по капитальному ремонту и ремонту автомобильных дорог общего пользования населенных пунктов за счет субсидии из бюджета Московской области"</t>
  </si>
  <si>
    <t>Капитальный ремонт и ремонт автомобильных дорог общего пользования - сфоинансирование за счет средств бюджета городского поселения</t>
  </si>
  <si>
    <t>Основное мероприятие "Поддержание в надлежащем состоянии проездов к многоквартирным домам"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</si>
  <si>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</si>
  <si>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Капитальный ремонт и ремонт дворовых территорий многоквартирных домов, проездов к дворовым территориям многоквартирных домов - за счет субсидии из бюджета Московской области</t>
  </si>
  <si>
    <t>Капитальный ремонт и ремонт дворовых территорий многоквартирных домов, проездов к дворовым территориям многоквартирных домов - софинансирование за счет средств бюджета городского поселения</t>
  </si>
  <si>
    <t>Подпрограмма "Обеспечение безопасности дорожного движения на 2015-2019 годы"</t>
  </si>
  <si>
    <t>Основное мероприятие "Повышение уровня эксплуатационного состояния опасных участков улично-дорожной сети"</t>
  </si>
  <si>
    <t>Обустройство дорог дорожными знаками, светофорами, искусственными неровностями и пр.</t>
  </si>
  <si>
    <t>Устройство барьерных ограждений</t>
  </si>
  <si>
    <t>Устройство тротуаров</t>
  </si>
  <si>
    <t>Устройство разворотных площадок</t>
  </si>
  <si>
    <t>Ремонт и содержание судоходной сигнализации</t>
  </si>
  <si>
    <t>Подпрограмма "Обеспечение услугами пассажирского транспорта общего пользования на 2015-2019 годы"</t>
  </si>
  <si>
    <t>Основное мероприятие "Обеспечение доступности услуг транспорта общего пользования"</t>
  </si>
  <si>
    <t xml:space="preserve">Организация перевозок пассажиров по маршрутам регулярных перевозок по регулируемым тарифам, на которых отдельным категориям граждан предоставляются меры социальной поддержки </t>
  </si>
  <si>
    <t xml:space="preserve">Муниципальная программа "Развитие жилищно-коммунального хозяйства  на 2015 - 2019 годы " </t>
  </si>
  <si>
    <t>Основное мероприятие "Развитие систем и объектов водоснабжения, водоотведения и теплоснабжения"</t>
  </si>
  <si>
    <t>Строительство канализационного коллектора по ул. Советская от ж.д. №13 до ж.д. №27</t>
  </si>
  <si>
    <t>Капитальные вложения в объекты  государственной (муниципальной)  собственности</t>
  </si>
  <si>
    <t>Канализование индивидуальной жилой застройки по адресу: Московская область, г.Воскресенск, ул.Рябиновая, ул. Кленовая, ул. Кудринская</t>
  </si>
  <si>
    <t>Выполнение работ по актуализации схемы теплоснабжения и схемы водоснабжения и водоотведения</t>
  </si>
  <si>
    <t>Проектные работы на бурение скважины в г. Воскресенске на ВЗУ</t>
  </si>
  <si>
    <t>Проектирование, изготовление, монтаж и проведение пуско-наладочных работ котельной (ПБМК) для обеспечения теплоснабжение глубокой очистки сточных вод д. Чемодурово</t>
  </si>
  <si>
    <t>Выполнение кадастровых работ объектов водоснабжения</t>
  </si>
  <si>
    <t>Строительство участка водопровода для подключения стадиона д. Чемодурово к центральной линии водопровода</t>
  </si>
  <si>
    <t>Основное мероприятие "Повышение энергоэффективности и надежности функционирования объектов теплоснабжения и водоотведения"</t>
  </si>
  <si>
    <t>Замена и ремонт объектов теплоснабжения</t>
  </si>
  <si>
    <t>Основное мероприятие "Приобретение техники и программного продукта для нужд коммунального хозяйства"</t>
  </si>
  <si>
    <t>Приобретение техники для нужд  коммунального хозяйства</t>
  </si>
  <si>
    <t>Основное мероприятие "Устранение физического износа общего имущества многоквартирных домов"</t>
  </si>
  <si>
    <t>Взнос на капитальный ремонт общего имущества многоквартирных домов за помещения, которые находятся в муниципальной собственности</t>
  </si>
  <si>
    <t>Муниципальная программа "Благоустройство территории на 2015-2019 годы"</t>
  </si>
  <si>
    <t>Основное мероприятие "Повышение уровня благоустройства территории городского поселения"</t>
  </si>
  <si>
    <t>Содержание и озеленение  объектов благоустройства</t>
  </si>
  <si>
    <t>Разработка проектов по благоустройству.</t>
  </si>
  <si>
    <t>Участие в региональном конкурсе "Цветы Подмосковья"</t>
  </si>
  <si>
    <t>Благоустройство территории городского поселения в части защиты  от неблагоприятного воздействия безнадзорных животных</t>
  </si>
  <si>
    <t>Основное мероприятие "Повышение уровня благоустройства и поддержание в надлежащем состоянии детских игровых и спортивных площадок"</t>
  </si>
  <si>
    <t>Установка детских игровых и спортивных площадок</t>
  </si>
  <si>
    <t>Основное мероприятие "Обеспечение повышенных мер безопасности в местах массового скопления людей"</t>
  </si>
  <si>
    <t>Монтаж и пуско-наладка аппаратно-программного комплекса "Безопасный город", обслуживание комплекса</t>
  </si>
  <si>
    <t>Муниципальная программа "Содержание и благоустройство мест захоронения на 2015 - 2019 годы.</t>
  </si>
  <si>
    <t>Основное мероприятие "Создание условий для развития услуг в сфере похоронного дела, формирование современной системы сервиса</t>
  </si>
  <si>
    <t>Строительство (установка) административных зданий (сооружений) нестационарных объектов</t>
  </si>
  <si>
    <t>Проведение инвентаризации существующих кладбищ</t>
  </si>
  <si>
    <t>Основное мероприятие "Повышение уровня благоустройства кладбищ"</t>
  </si>
  <si>
    <t>Содержание кладбищ</t>
  </si>
  <si>
    <t>Основное мероприятие "Повышение уровня организации ритуальных услуг"</t>
  </si>
  <si>
    <t>Транспортировка в морг тел умерших (останков) с мест обнаружения или происшествия  для производства судебно-медицинской экспертизы (исследования) и патолого-анатомического                                                                вскрытия муниципальным учреждением</t>
  </si>
  <si>
    <t>Муниципальная программа "Молодое поколение на 2015 - 2019 годы"</t>
  </si>
  <si>
    <t>Основное мероприятие "Выполнение мероприятий, направленных на содействие патриотическому и духовно-нравственному воспитанию молодежи, поддержка талантливой молодежи, молодежных социально значимых инициатив"</t>
  </si>
  <si>
    <t>Расходы на повышение заработной платы работников муниципальных учреждений по работе с молодежью - за счет субсидии из бюджета Московской области</t>
  </si>
  <si>
    <t>Софинансирование расходов на повышение заработной платы работников муниципальных учреждений по работе с молодежью - за счет средств бюджета городского поселения</t>
  </si>
  <si>
    <t>Основное мероприятие "Выполнение мероприятий, направленных на обновление и совершенствование материально-технической базы учреждений по работы с молодежью"</t>
  </si>
  <si>
    <t>Доступная среда в учреждения по работе с молодежью</t>
  </si>
  <si>
    <t>Основное мероприятие "Выполнение мероприятий, направленных на повышение профессионального мастерства специалистов области работы с молодежью"</t>
  </si>
  <si>
    <t>Повышение квалификации сотрудников муниципальных учреждений</t>
  </si>
  <si>
    <t>Муниципальная программа "Развитие культуры на 2015-2019 годы"</t>
  </si>
  <si>
    <t>Основное мероприятие "Выполнение мероприятий, направленных на повышение качества услуг культурно-досугового и концертного обслуживания населения"</t>
  </si>
  <si>
    <t>Организация досуга и обеспечение жителей поселения услугами организаций культуры, оказываемыми на территории Чемодурово, Трофимово, Хлопки, Маришкино</t>
  </si>
  <si>
    <t xml:space="preserve">Обеспечение деятельности подведомственных учреждений </t>
  </si>
  <si>
    <t>Повышение квалификации работников культуры</t>
  </si>
  <si>
    <t xml:space="preserve">Предоставление субсидий бюджетным, автономным учреждениям и иным некоммерческим организациям </t>
  </si>
  <si>
    <t>Субсидии некоммерческим организациям (за исключением государственных (муниципальных) учреждений</t>
  </si>
  <si>
    <t>Повышение заработной платы работникам муниципальных учреждений сферы культуры - за счет субсидии из бюджета Московской области</t>
  </si>
  <si>
    <t>Софинансирование расходов на повышение заработной платы работникам муниципальных учреждений сферы культуры - за счет средств бюджета городского поселения</t>
  </si>
  <si>
    <t>Основное мероприятие "Выполнение мероприятий, направленных на модернизацию и укрепление материально-технической базы учреждений культуры"</t>
  </si>
  <si>
    <t xml:space="preserve">МП Расходы за счет иных межбюджетных трансфертов на финансирование дополнительных мероприятий по развитию жилищно-коммунального хозяйства и социально-культурной сферы </t>
  </si>
  <si>
    <t>Основное мероприятие "Выполнение мероприятий, направленных на создание условий для развития библиотечного обслуживания населения"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</si>
  <si>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</si>
  <si>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Укрепление материально-технической базы  библиотек</t>
  </si>
  <si>
    <t>Муниципальная программа  "Обеспечение жильем молодых семей на 2015 - 2019 годы"</t>
  </si>
  <si>
    <t>Основное мероприятие "Оказание государственной и муниципальной поддержки молодым семьям в виде социальных выплат на приобретение жилого помещения или строительство жилого дома</t>
  </si>
  <si>
    <t xml:space="preserve">Расходы за счет субсидии на мероприятия подпрограммы "Обеспечение жильем молодых семей" федеральной целевой программы "Жилище" в 2016 году за счет средств федерального бюджета </t>
  </si>
  <si>
    <t xml:space="preserve">Социальное обеспечение и иные выплаты населению </t>
  </si>
  <si>
    <t>Социальные выплаты гражданам, кроме публичных нормативных социальных  выплат</t>
  </si>
  <si>
    <t>Расходы на реализацию подпрограммы "Обеспечение жильем молодых семей" ФЦП "Жилище" за счет местного бюджета</t>
  </si>
  <si>
    <t>Расходы на реализацию подпрограммы "Обеспечение жильем молодых семей" ФЦП "Жилище" за счет субсидий из бюджета Московской области в 2016г</t>
  </si>
  <si>
    <t>Муниципальная программа "Развитие физической культуры и спорта на  2015-2019 годы."</t>
  </si>
  <si>
    <t>Основное мероприятие "Выполнение мероприятий, направленных на вовлечение жителей городского поселения Воскресенск в систематические занятия физической культурой и спортом"</t>
  </si>
  <si>
    <t>Организация и проведение официальных физкультурно оздоровительных и спортивных мероприятий, в т.ч. участие Воскресенских спортсменов на внегородских соревнованиях</t>
  </si>
  <si>
    <t>Основное мероприятие "Выполнение мероприятий,направленных на обновление и совершенствование материально-технической базы спортивных учреждений"</t>
  </si>
  <si>
    <t>Расходы за счет иных межбюджетных траснфертов на финансирование дополнительных мероприятий по развитию жилищно-коммунального хозяйства и социально-культурной среды</t>
  </si>
  <si>
    <t>Основное мероприятие "Выполнение мероприятий, направленных на повышение профессионального мастерства специалистов, работающих в области физической культуры и спорта"</t>
  </si>
  <si>
    <t>Повышение квалификации и методическое сопровождение деятельности муниципальных учреждений</t>
  </si>
  <si>
    <t>Муниципальная программа "Энергосбережение и повышение энергетической эффективности на период 2016 - 2020 гг."</t>
  </si>
  <si>
    <t>Основное мероприятие "Обеспечение надежного и высокоэффективного уличного освещения на территории поселения"</t>
  </si>
  <si>
    <t>Модернизация сетей уличного освещения</t>
  </si>
  <si>
    <t>Строительство линий уличного освещения</t>
  </si>
  <si>
    <t>Празднично-световое оформление улиц</t>
  </si>
  <si>
    <t>Основное мероприятие "Повышение энергетической эффективности в жилищном фонде"</t>
  </si>
  <si>
    <t>Установка приборов учета энергоресурсов в муниципальном жилищном фонде</t>
  </si>
  <si>
    <t>Председатель представительного органа муниципального образования</t>
  </si>
  <si>
    <t>Руководитель Контрольно-счетной палаты  муниципального образования и его заместители</t>
  </si>
  <si>
    <t>Резервные фонды муниципальных образований</t>
  </si>
  <si>
    <t xml:space="preserve">Реализация государственных функций, связанных с общегосударственным  управлением   </t>
  </si>
  <si>
    <t>Другие расходы  - на оказание услуг по расчету, сборы и перечисления оплаты за наем жилья</t>
  </si>
  <si>
    <t>Другие расходы - предоставление субсидий профсоюзным организациям, созданным в органах местного самоуправления на проведение культурно-массовых и физкультурно-оздоровительных мероприятий для работников, ветеранов, пенсионеров и членов семей работников органов местного самоуправления</t>
  </si>
  <si>
    <t>Оценка недвижимости, признание прав и регулирование отношений по  муниципальной собственности</t>
  </si>
  <si>
    <t xml:space="preserve">Обслуживание муниципального имущества                                                                                                                                                                                                           </t>
  </si>
  <si>
    <t>Другие расходы - исполнение судебных актов Российской Федерации, административных наказаний контролирующих органов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</si>
  <si>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Исполнение судебных актов</t>
  </si>
  <si>
    <t>Другие расходы - приобретение грамот, благодарностей, цветов и  др.</t>
  </si>
  <si>
    <t>Опубликование официальных документов в средствах массовой информации. Информирование населения о деятельности органов местного самоуправления.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</si>
  <si>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</si>
  <si>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(организация в границах поселения электро-, тепло-, газо- и водоснабжения, водоотведения, снабжения населения топливом)</t>
  </si>
  <si>
    <t>Непрограммные расходы бюджета городского поселения Воскресенск в сфере национальной безопасности и правоохранительной деятельности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</si>
  <si>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(участие в предупреждении и ликвидации последствий чрезвычайных ситуаций в границах поселения)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</si>
  <si>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(создание, содержание и организация деятельности аварийно-спасательных служб)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</si>
  <si>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(организация и осуществление мероприятий по гражданской обороне)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</si>
  <si>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поселения Воскресенск</t>
  </si>
  <si>
    <t>Непрограммные расходы бюджета городского поселения Воскресенск в сфере национальной экономики</t>
  </si>
  <si>
    <t>Установка навигационных стел</t>
  </si>
  <si>
    <t>Непрограммные расходы бюджета городского поселения Воскресенск в разделе жилищно-коммунальное хозяйство</t>
  </si>
  <si>
    <t>Непрограммные расходы бюджета городского поселения Воскресенск в сфере социальной политики</t>
  </si>
  <si>
    <t xml:space="preserve">Пенсия за выслугу лет лицами, замещавшим муниципальные должности и должности муниципальной службы в органах местного самоуправления поселения </t>
  </si>
  <si>
    <t>Оказание других видов социальной помощи - единовременные выплаты Почетным гражданам города Воскресенск</t>
  </si>
  <si>
    <t>Итого непрограммные расходы городского поселения Воскресенск</t>
  </si>
  <si>
    <t>01 0 00 00000</t>
  </si>
  <si>
    <t>01 0 01 00000</t>
  </si>
  <si>
    <t>01 0 01 00010</t>
  </si>
  <si>
    <t>01 0 02 00000</t>
  </si>
  <si>
    <t>01 0 02 00010</t>
  </si>
  <si>
    <t>01 0 0200010</t>
  </si>
  <si>
    <t>01 0 03 00000</t>
  </si>
  <si>
    <t>01 0 03 00010</t>
  </si>
  <si>
    <t>01 0 04 00000</t>
  </si>
  <si>
    <t>01 0 04 00010</t>
  </si>
  <si>
    <t>01 0 04 00020</t>
  </si>
  <si>
    <t>02 0 00 00000</t>
  </si>
  <si>
    <t>02 0 01 00000</t>
  </si>
  <si>
    <t>02 0 01 00010</t>
  </si>
  <si>
    <t>03 0 00 00000</t>
  </si>
  <si>
    <t>03 0 01 00000</t>
  </si>
  <si>
    <t>03 0 01 00010</t>
  </si>
  <si>
    <t>03 0 02 00000</t>
  </si>
  <si>
    <t>03 0 02 00010</t>
  </si>
  <si>
    <t>04 0 00 00000</t>
  </si>
  <si>
    <t>04 1 00 00000</t>
  </si>
  <si>
    <t>04 1 01 00000</t>
  </si>
  <si>
    <t>04 1 01 00010</t>
  </si>
  <si>
    <t>04 1 02 00000</t>
  </si>
  <si>
    <t>04 1 02 00010</t>
  </si>
  <si>
    <t>04 1 02 00020</t>
  </si>
  <si>
    <t>04 1 02 00030</t>
  </si>
  <si>
    <t>04 1 02 00040</t>
  </si>
  <si>
    <t>04 1 02 00050</t>
  </si>
  <si>
    <t>04 1 02 00060</t>
  </si>
  <si>
    <t>04 1 02 00070</t>
  </si>
  <si>
    <t>04 1 02 00080</t>
  </si>
  <si>
    <t>04 1 02 64200</t>
  </si>
  <si>
    <t>04 1 02 S4200</t>
  </si>
  <si>
    <t>04 2 00 00000</t>
  </si>
  <si>
    <t>04 2 01 00000</t>
  </si>
  <si>
    <t>04 2 01 00010</t>
  </si>
  <si>
    <t>04 2 01 60240</t>
  </si>
  <si>
    <t>04 2 01 S0240</t>
  </si>
  <si>
    <t>04 2 02 00000</t>
  </si>
  <si>
    <t>04 2 02 00010</t>
  </si>
  <si>
    <t>04 2 02 60240</t>
  </si>
  <si>
    <t>04 2 02 S0240</t>
  </si>
  <si>
    <t>04 3 00 00000</t>
  </si>
  <si>
    <t>04 3 01 00000</t>
  </si>
  <si>
    <t>04 3 01 00010</t>
  </si>
  <si>
    <t>04 3 01 00020</t>
  </si>
  <si>
    <t>04 3 01 00030</t>
  </si>
  <si>
    <t>04 3 01 00040</t>
  </si>
  <si>
    <t>04 3 01 00050</t>
  </si>
  <si>
    <t>04 3 01 00060</t>
  </si>
  <si>
    <t>04 3 01 00070</t>
  </si>
  <si>
    <t>04 4 00 00000</t>
  </si>
  <si>
    <t>04 4 01 00000</t>
  </si>
  <si>
    <t>04 4 01 00010</t>
  </si>
  <si>
    <t>05 0 00 00000</t>
  </si>
  <si>
    <t>05 0 01 00000</t>
  </si>
  <si>
    <t>05 0 01 00020</t>
  </si>
  <si>
    <t>05 0 01 00030</t>
  </si>
  <si>
    <t>05 0 01 00040</t>
  </si>
  <si>
    <t>05 0 01 00050</t>
  </si>
  <si>
    <t>05 0 01 00060</t>
  </si>
  <si>
    <t>05 0 01 00070</t>
  </si>
  <si>
    <t>05 0 01 00080</t>
  </si>
  <si>
    <t>05 0 02 00000</t>
  </si>
  <si>
    <t>05 0 02 00010</t>
  </si>
  <si>
    <t>05 0 03 00000</t>
  </si>
  <si>
    <t>05 0 03 00010</t>
  </si>
  <si>
    <t>05 0 03  60180</t>
  </si>
  <si>
    <t>05 0 04 00000</t>
  </si>
  <si>
    <t>05 0 04 00010</t>
  </si>
  <si>
    <t>06 0 00 00000</t>
  </si>
  <si>
    <t>06 0 01 00000</t>
  </si>
  <si>
    <t>06 0 01 00010</t>
  </si>
  <si>
    <t>06 0 01 00020</t>
  </si>
  <si>
    <t>06 0 01 00030</t>
  </si>
  <si>
    <t>06 0 01 00040</t>
  </si>
  <si>
    <t>06 0 01 00050</t>
  </si>
  <si>
    <t>06 0 01 00060</t>
  </si>
  <si>
    <t>06 0 01 00070</t>
  </si>
  <si>
    <t>06 0 01 00080</t>
  </si>
  <si>
    <t>06 0 02 00000</t>
  </si>
  <si>
    <t>06 0 02 00010</t>
  </si>
  <si>
    <t>06 0 02 00020</t>
  </si>
  <si>
    <t>06 0 03 00000</t>
  </si>
  <si>
    <t>06 0 03 00010</t>
  </si>
  <si>
    <t>07 0 00 00000</t>
  </si>
  <si>
    <t>07 0 01 00000</t>
  </si>
  <si>
    <t>07 0 01 00010</t>
  </si>
  <si>
    <t>07 0 01 00020</t>
  </si>
  <si>
    <t>07 0 02 00000</t>
  </si>
  <si>
    <t>07 0 02 00010</t>
  </si>
  <si>
    <t>07 0 03 00000</t>
  </si>
  <si>
    <t>07 0 03 00010</t>
  </si>
  <si>
    <t>08 0 00 00000</t>
  </si>
  <si>
    <t>08 0 01 00000</t>
  </si>
  <si>
    <t>08 0 01 00010</t>
  </si>
  <si>
    <t>08 0 01 00020</t>
  </si>
  <si>
    <t>08 0 01 60570</t>
  </si>
  <si>
    <t>08 0 01 S0570</t>
  </si>
  <si>
    <t>08 0 02 00000</t>
  </si>
  <si>
    <t>08 0 02 00010</t>
  </si>
  <si>
    <t>08 0 03 00000</t>
  </si>
  <si>
    <t>08 0 03 00010</t>
  </si>
  <si>
    <t>09 0 00 00000</t>
  </si>
  <si>
    <t>09 0 01 00000</t>
  </si>
  <si>
    <t>09 0 01 00010</t>
  </si>
  <si>
    <t>09 0 01 00020</t>
  </si>
  <si>
    <t>09 0 01 00030</t>
  </si>
  <si>
    <t>09 0 01 00040</t>
  </si>
  <si>
    <t>09 0 01 00050</t>
  </si>
  <si>
    <t>09 0 01 00060</t>
  </si>
  <si>
    <t>09 0 01 60440</t>
  </si>
  <si>
    <t>09 0 01 S0440</t>
  </si>
  <si>
    <t>09 0 02 00000</t>
  </si>
  <si>
    <t>09 0 02 00010</t>
  </si>
  <si>
    <t>09 0 02 00020</t>
  </si>
  <si>
    <t xml:space="preserve">09 0 02 00020 </t>
  </si>
  <si>
    <t>09 0 02 04400</t>
  </si>
  <si>
    <t>09 0 03 00000</t>
  </si>
  <si>
    <t>09 0 03 00010</t>
  </si>
  <si>
    <t>09 0 03 00020</t>
  </si>
  <si>
    <t>09 0 03 60440</t>
  </si>
  <si>
    <t>09 0 03 S0440</t>
  </si>
  <si>
    <t>10 0 00 00000</t>
  </si>
  <si>
    <t>10 0 01 00000</t>
  </si>
  <si>
    <t>10 0 01 50200</t>
  </si>
  <si>
    <t>10 0 01 L0200</t>
  </si>
  <si>
    <t>10 0 01 R0200</t>
  </si>
  <si>
    <t>11 0 00 00000</t>
  </si>
  <si>
    <t>11 0 01 00000</t>
  </si>
  <si>
    <t>11 0 01 00010</t>
  </si>
  <si>
    <t>11 0 01 00020</t>
  </si>
  <si>
    <t>11 0 02 00000</t>
  </si>
  <si>
    <t>11 0 02 00010</t>
  </si>
  <si>
    <t>11 0 02 04400</t>
  </si>
  <si>
    <t>11 0 03 00000</t>
  </si>
  <si>
    <t>11 0 03 00010</t>
  </si>
  <si>
    <t>12 0 00 00000</t>
  </si>
  <si>
    <t>12 0 01 00000</t>
  </si>
  <si>
    <t>12 0 01 00010</t>
  </si>
  <si>
    <t>12 0 01 00020</t>
  </si>
  <si>
    <t>12 0 02 00000</t>
  </si>
  <si>
    <t>12 0 02 00010</t>
  </si>
  <si>
    <t>12 0 02 00020</t>
  </si>
  <si>
    <t>12 0 03 00000</t>
  </si>
  <si>
    <t>12 0 03 00010</t>
  </si>
  <si>
    <t>95 0 00 00000</t>
  </si>
  <si>
    <t>95 0 00 01000</t>
  </si>
  <si>
    <t>95 0 00 04000</t>
  </si>
  <si>
    <t>96 0 00 04000</t>
  </si>
  <si>
    <t>95 0 00 09010</t>
  </si>
  <si>
    <t>95 0 00 05010</t>
  </si>
  <si>
    <t>99 0 00 00000</t>
  </si>
  <si>
    <t>99 0 00 00010</t>
  </si>
  <si>
    <t>99 0 00 01000</t>
  </si>
  <si>
    <t>99 0 00 01010</t>
  </si>
  <si>
    <t>99 0 00 01020</t>
  </si>
  <si>
    <t>99 0 00 01030</t>
  </si>
  <si>
    <t>99 0 00 01040</t>
  </si>
  <si>
    <t>99 0 00 01050</t>
  </si>
  <si>
    <t>99 0 00 01060</t>
  </si>
  <si>
    <t>99 0 00 01070</t>
  </si>
  <si>
    <t>99 0 00 01100</t>
  </si>
  <si>
    <t>99 0 00 03000</t>
  </si>
  <si>
    <t>99 0 00 03010</t>
  </si>
  <si>
    <t>99 0 00 03020</t>
  </si>
  <si>
    <t>99 0 00 03030</t>
  </si>
  <si>
    <t>99 0 00 03040</t>
  </si>
  <si>
    <t>99 0 00 03050</t>
  </si>
  <si>
    <t>99 0 00 04000</t>
  </si>
  <si>
    <t>99 0 00 04010</t>
  </si>
  <si>
    <t>99 0 00 04020</t>
  </si>
  <si>
    <t>99 0 00 05000</t>
  </si>
  <si>
    <t>99 0 00 05010</t>
  </si>
  <si>
    <t>99 0 00 10000</t>
  </si>
  <si>
    <t>99 0 00 10010</t>
  </si>
  <si>
    <t>99 0 00 10020</t>
  </si>
  <si>
    <t>830</t>
  </si>
  <si>
    <t>ВСЕГО РАСХОДОВ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</si>
</sst>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0.0"/>
    <numFmt numFmtId="171" formatCode="#,##0.00&quot;р.&quot;"/>
    <numFmt numFmtId="172" formatCode="#,##0.000"/>
    <numFmt numFmtId="173" formatCode="#,##0.0"/>
    <numFmt numFmtId="174" formatCode="0.0000"/>
    <numFmt numFmtId="175" formatCode="_-* #,##0.0_р_._-;\-* #,##0.0_р_._-;_-* &quot;-&quot;??_р_._-;_-@_-"/>
    <numFmt numFmtId="176" formatCode="_-* #,##0.0_р_._-;\-* #,##0.0_р_._-;_-* &quot;-&quot;?_р_._-;_-@_-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_р_._-;\-* #,##0_р_._-;_-* &quot;-&quot;??_р_._-;_-@_-"/>
    <numFmt numFmtId="181" formatCode="_-* #,##0.000_р_._-;\-* #,##0.000_р_._-;_-* &quot;-&quot;???_р_._-;_-@_-"/>
    <numFmt numFmtId="182" formatCode="_-* #,##0.00000_р_._-;\-* #,##0.00000_р_._-;_-* &quot;-&quot;?????_р_._-;_-@_-"/>
    <numFmt numFmtId="183" formatCode="_-* #,##0.000000_р_._-;\-* #,##0.000000_р_._-;_-* &quot;-&quot;??_р_._-;_-@_-"/>
    <numFmt numFmtId="184" formatCode="_-* #,##0.0000_р_._-;\-* #,##0.0000_р_._-;_-* &quot;-&quot;????_р_._-;_-@_-"/>
    <numFmt numFmtId="185" formatCode="#,##0.0_ ;\-#,##0.0\ "/>
    <numFmt numFmtId="186" formatCode="#,##0.0000"/>
    <numFmt numFmtId="187" formatCode="#,##0.00000"/>
    <numFmt numFmtId="188" formatCode="#,##0.00_ ;\-#,##0.00\ "/>
    <numFmt numFmtId="189" formatCode="#,##0.000_ ;\-#,##0.000\ "/>
    <numFmt numFmtId="190" formatCode="#,##0_ ;\-#,##0\ "/>
    <numFmt numFmtId="191" formatCode="#,##0.0000_ ;\-#,##0.0000\ "/>
    <numFmt numFmtId="192" formatCode="#,##0.00_ ;[Red]\-#,##0.00_ "/>
    <numFmt numFmtId="193" formatCode="#,##0.00_ ;[Red]\-#,##0.00\ "/>
    <numFmt numFmtId="194" formatCode="#,##0.0_р_.;\-#,##0.0_р_."/>
    <numFmt numFmtId="195" formatCode="#,##0.0_р_.;[Red]\-#,##0.0_р_."/>
    <numFmt numFmtId="196" formatCode="#,##0.0_р_."/>
  </numFmts>
  <fonts count="5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5" fontId="1" fillId="0" borderId="10" xfId="67" applyNumberFormat="1" applyFont="1" applyBorder="1" applyAlignment="1">
      <alignment horizontal="right" vertical="center"/>
    </xf>
    <xf numFmtId="175" fontId="1" fillId="0" borderId="0" xfId="67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70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 wrapText="1"/>
    </xf>
    <xf numFmtId="173" fontId="1" fillId="0" borderId="0" xfId="0" applyNumberFormat="1" applyFont="1" applyBorder="1" applyAlignment="1">
      <alignment horizontal="right" vertical="center" wrapText="1"/>
    </xf>
    <xf numFmtId="173" fontId="1" fillId="0" borderId="0" xfId="0" applyNumberFormat="1" applyFont="1" applyBorder="1" applyAlignment="1">
      <alignment horizontal="right"/>
    </xf>
    <xf numFmtId="173" fontId="1" fillId="0" borderId="0" xfId="67" applyNumberFormat="1" applyFont="1" applyBorder="1" applyAlignment="1">
      <alignment horizontal="right" vertical="center"/>
    </xf>
    <xf numFmtId="170" fontId="2" fillId="0" borderId="0" xfId="67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75" fontId="2" fillId="0" borderId="10" xfId="67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75" fontId="1" fillId="0" borderId="11" xfId="0" applyNumberFormat="1" applyFont="1" applyBorder="1" applyAlignment="1">
      <alignment horizontal="center" vertical="center"/>
    </xf>
    <xf numFmtId="175" fontId="1" fillId="0" borderId="11" xfId="67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5" fontId="1" fillId="0" borderId="11" xfId="67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176" fontId="49" fillId="0" borderId="10" xfId="53" applyNumberFormat="1" applyFont="1" applyBorder="1" applyAlignment="1">
      <alignment horizontal="right" vertical="center"/>
      <protection/>
    </xf>
    <xf numFmtId="192" fontId="49" fillId="0" borderId="10" xfId="54" applyNumberFormat="1" applyFont="1" applyBorder="1" applyAlignment="1">
      <alignment horizontal="right" vertical="center"/>
      <protection/>
    </xf>
    <xf numFmtId="176" fontId="49" fillId="0" borderId="10" xfId="55" applyNumberFormat="1" applyFont="1" applyBorder="1" applyAlignment="1">
      <alignment horizontal="right" vertical="center"/>
      <protection/>
    </xf>
    <xf numFmtId="176" fontId="49" fillId="0" borderId="10" xfId="56" applyNumberFormat="1" applyFont="1" applyBorder="1" applyAlignment="1">
      <alignment horizontal="right" vertical="center"/>
      <protection/>
    </xf>
    <xf numFmtId="176" fontId="49" fillId="0" borderId="10" xfId="57" applyNumberFormat="1" applyFont="1" applyBorder="1" applyAlignment="1">
      <alignment horizontal="right" vertical="center"/>
      <protection/>
    </xf>
    <xf numFmtId="176" fontId="49" fillId="0" borderId="10" xfId="58" applyNumberFormat="1" applyFont="1" applyBorder="1" applyAlignment="1">
      <alignment horizontal="right" vertical="center"/>
      <protection/>
    </xf>
    <xf numFmtId="0" fontId="2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0" fontId="7" fillId="34" borderId="10" xfId="0" applyNumberFormat="1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vertical="center" wrapText="1"/>
    </xf>
    <xf numFmtId="0" fontId="8" fillId="34" borderId="10" xfId="0" applyNumberFormat="1" applyFont="1" applyFill="1" applyBorder="1" applyAlignment="1">
      <alignment vertical="center" wrapText="1"/>
    </xf>
    <xf numFmtId="0" fontId="7" fillId="34" borderId="13" xfId="0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wrapText="1"/>
    </xf>
    <xf numFmtId="0" fontId="6" fillId="0" borderId="10" xfId="0" applyFont="1" applyBorder="1" applyAlignment="1">
      <alignment vertical="center" wrapText="1"/>
    </xf>
    <xf numFmtId="1" fontId="7" fillId="34" borderId="10" xfId="59" applyNumberFormat="1" applyFont="1" applyFill="1" applyBorder="1" applyAlignment="1">
      <alignment horizontal="left" wrapText="1"/>
      <protection/>
    </xf>
    <xf numFmtId="0" fontId="6" fillId="34" borderId="10" xfId="0" applyFont="1" applyFill="1" applyBorder="1" applyAlignment="1">
      <alignment vertical="center"/>
    </xf>
    <xf numFmtId="49" fontId="9" fillId="34" borderId="10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73" fontId="2" fillId="0" borderId="10" xfId="67" applyNumberFormat="1" applyFont="1" applyBorder="1" applyAlignment="1">
      <alignment horizontal="right" vertical="center"/>
    </xf>
    <xf numFmtId="0" fontId="8" fillId="34" borderId="10" xfId="0" applyFont="1" applyFill="1" applyBorder="1" applyAlignment="1">
      <alignment horizontal="center" vertical="center"/>
    </xf>
    <xf numFmtId="173" fontId="8" fillId="34" borderId="10" xfId="67" applyNumberFormat="1" applyFont="1" applyFill="1" applyBorder="1" applyAlignment="1">
      <alignment horizontal="right" vertical="center"/>
    </xf>
    <xf numFmtId="173" fontId="1" fillId="0" borderId="10" xfId="67" applyNumberFormat="1" applyFont="1" applyBorder="1" applyAlignment="1">
      <alignment horizontal="right" vertical="center"/>
    </xf>
    <xf numFmtId="173" fontId="1" fillId="0" borderId="10" xfId="67" applyNumberFormat="1" applyFont="1" applyFill="1" applyBorder="1" applyAlignment="1">
      <alignment horizontal="right" vertical="center"/>
    </xf>
    <xf numFmtId="173" fontId="1" fillId="0" borderId="10" xfId="67" applyNumberFormat="1" applyFont="1" applyBorder="1" applyAlignment="1">
      <alignment horizontal="right" vertical="center"/>
    </xf>
    <xf numFmtId="173" fontId="9" fillId="34" borderId="10" xfId="67" applyNumberFormat="1" applyFont="1" applyFill="1" applyBorder="1" applyAlignment="1">
      <alignment horizontal="right" vertical="center"/>
    </xf>
    <xf numFmtId="173" fontId="1" fillId="0" borderId="10" xfId="0" applyNumberFormat="1" applyFont="1" applyBorder="1" applyAlignment="1">
      <alignment vertical="center"/>
    </xf>
    <xf numFmtId="49" fontId="8" fillId="34" borderId="14" xfId="0" applyNumberFormat="1" applyFont="1" applyFill="1" applyBorder="1" applyAlignment="1">
      <alignment horizontal="center" vertical="center"/>
    </xf>
    <xf numFmtId="173" fontId="1" fillId="0" borderId="14" xfId="0" applyNumberFormat="1" applyFont="1" applyBorder="1" applyAlignment="1">
      <alignment vertical="center"/>
    </xf>
    <xf numFmtId="173" fontId="8" fillId="34" borderId="14" xfId="67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49" fontId="7" fillId="34" borderId="10" xfId="0" applyNumberFormat="1" applyFont="1" applyFill="1" applyBorder="1" applyAlignment="1">
      <alignment horizontal="center" vertical="center"/>
    </xf>
    <xf numFmtId="49" fontId="8" fillId="34" borderId="10" xfId="67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right" vertical="center"/>
    </xf>
    <xf numFmtId="173" fontId="2" fillId="0" borderId="10" xfId="0" applyNumberFormat="1" applyFont="1" applyBorder="1" applyAlignment="1">
      <alignment horizontal="right" vertical="center"/>
    </xf>
    <xf numFmtId="173" fontId="1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right" vertical="center" wrapText="1"/>
    </xf>
    <xf numFmtId="173" fontId="8" fillId="34" borderId="10" xfId="0" applyNumberFormat="1" applyFont="1" applyFill="1" applyBorder="1" applyAlignment="1">
      <alignment vertical="center" wrapText="1"/>
    </xf>
    <xf numFmtId="175" fontId="8" fillId="34" borderId="10" xfId="67" applyNumberFormat="1" applyFont="1" applyFill="1" applyBorder="1" applyAlignment="1">
      <alignment horizontal="right" vertical="center"/>
    </xf>
    <xf numFmtId="175" fontId="1" fillId="0" borderId="11" xfId="0" applyNumberFormat="1" applyFont="1" applyBorder="1" applyAlignment="1">
      <alignment horizontal="right" vertical="center"/>
    </xf>
    <xf numFmtId="175" fontId="2" fillId="0" borderId="11" xfId="67" applyNumberFormat="1" applyFont="1" applyBorder="1" applyAlignment="1">
      <alignment horizontal="center" vertical="center"/>
    </xf>
    <xf numFmtId="194" fontId="1" fillId="0" borderId="10" xfId="67" applyNumberFormat="1" applyFont="1" applyBorder="1" applyAlignment="1">
      <alignment horizontal="right" vertical="center"/>
    </xf>
    <xf numFmtId="194" fontId="1" fillId="0" borderId="11" xfId="67" applyNumberFormat="1" applyFont="1" applyBorder="1" applyAlignment="1">
      <alignment horizontal="right" vertical="center"/>
    </xf>
    <xf numFmtId="194" fontId="1" fillId="0" borderId="11" xfId="0" applyNumberFormat="1" applyFont="1" applyBorder="1" applyAlignment="1">
      <alignment horizontal="right" vertical="center"/>
    </xf>
    <xf numFmtId="194" fontId="1" fillId="0" borderId="10" xfId="67" applyNumberFormat="1" applyFont="1" applyBorder="1" applyAlignment="1">
      <alignment vertical="center"/>
    </xf>
    <xf numFmtId="194" fontId="1" fillId="0" borderId="11" xfId="67" applyNumberFormat="1" applyFont="1" applyBorder="1" applyAlignment="1">
      <alignment vertical="center"/>
    </xf>
    <xf numFmtId="176" fontId="1" fillId="0" borderId="10" xfId="67" applyNumberFormat="1" applyFont="1" applyBorder="1" applyAlignment="1">
      <alignment horizontal="right" vertical="center"/>
    </xf>
    <xf numFmtId="194" fontId="49" fillId="0" borderId="10" xfId="53" applyNumberFormat="1" applyFont="1" applyBorder="1" applyAlignment="1">
      <alignment horizontal="right" vertical="center"/>
      <protection/>
    </xf>
    <xf numFmtId="195" fontId="49" fillId="0" borderId="10" xfId="54" applyNumberFormat="1" applyFont="1" applyBorder="1" applyAlignment="1">
      <alignment horizontal="right" vertical="center"/>
      <protection/>
    </xf>
    <xf numFmtId="196" fontId="49" fillId="0" borderId="10" xfId="54" applyNumberFormat="1" applyFont="1" applyBorder="1" applyAlignment="1">
      <alignment horizontal="right" vertical="center"/>
      <protection/>
    </xf>
    <xf numFmtId="196" fontId="1" fillId="0" borderId="10" xfId="67" applyNumberFormat="1" applyFont="1" applyFill="1" applyBorder="1" applyAlignment="1">
      <alignment horizontal="right" vertical="center"/>
    </xf>
    <xf numFmtId="175" fontId="1" fillId="0" borderId="10" xfId="67" applyNumberFormat="1" applyFont="1" applyFill="1" applyBorder="1" applyAlignment="1">
      <alignment horizontal="left" vertical="center"/>
    </xf>
    <xf numFmtId="194" fontId="49" fillId="0" borderId="10" xfId="58" applyNumberFormat="1" applyFont="1" applyBorder="1" applyAlignment="1">
      <alignment horizontal="right" vertical="center"/>
      <protection/>
    </xf>
    <xf numFmtId="196" fontId="1" fillId="0" borderId="10" xfId="0" applyNumberFormat="1" applyFont="1" applyBorder="1" applyAlignment="1">
      <alignment horizontal="right" vertical="center"/>
    </xf>
    <xf numFmtId="196" fontId="1" fillId="0" borderId="10" xfId="0" applyNumberFormat="1" applyFont="1" applyBorder="1" applyAlignment="1">
      <alignment horizontal="right" vertical="center" wrapText="1"/>
    </xf>
    <xf numFmtId="173" fontId="1" fillId="0" borderId="10" xfId="0" applyNumberFormat="1" applyFont="1" applyBorder="1" applyAlignment="1">
      <alignment horizontal="right" vertical="center"/>
    </xf>
    <xf numFmtId="196" fontId="1" fillId="0" borderId="10" xfId="0" applyNumberFormat="1" applyFont="1" applyBorder="1" applyAlignment="1">
      <alignment wrapText="1"/>
    </xf>
    <xf numFmtId="196" fontId="1" fillId="0" borderId="10" xfId="0" applyNumberFormat="1" applyFont="1" applyBorder="1" applyAlignment="1">
      <alignment/>
    </xf>
    <xf numFmtId="196" fontId="1" fillId="0" borderId="10" xfId="0" applyNumberFormat="1" applyFont="1" applyBorder="1" applyAlignment="1">
      <alignment horizontal="right" wrapText="1"/>
    </xf>
    <xf numFmtId="196" fontId="1" fillId="0" borderId="10" xfId="0" applyNumberFormat="1" applyFont="1" applyBorder="1" applyAlignment="1">
      <alignment horizontal="right"/>
    </xf>
    <xf numFmtId="196" fontId="1" fillId="0" borderId="10" xfId="0" applyNumberFormat="1" applyFont="1" applyBorder="1" applyAlignment="1">
      <alignment vertical="center" wrapText="1"/>
    </xf>
    <xf numFmtId="196" fontId="1" fillId="0" borderId="10" xfId="0" applyNumberFormat="1" applyFont="1" applyBorder="1" applyAlignment="1">
      <alignment/>
    </xf>
    <xf numFmtId="196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ubcovaea\Desktop\&#1047;&#1091;&#1073;&#1094;&#1086;&#1074;&#1072;\&#1041;&#1070;&#1044;&#1046;&#1045;&#1058;&#1067;\&#1041;&#1102;&#1076;&#1078;&#1077;&#1090;%202016%20&#1075;&#1086;&#1076;\&#1048;&#1079;&#1084;&#1077;&#1085;&#1077;&#1085;&#1080;&#1077;%20&#1073;&#1102;&#1076;&#1078;&#1077;&#1090;&#1072;\&#1076;&#1077;&#1082;&#1072;&#1073;&#1088;&#1100;\&#1055;&#1088;&#1080;&#1083;.%202,3,4%20%20(&#1088;&#1072;&#1089;&#1093;&#1086;&#1076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126">
          <cell r="G126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43"/>
  <sheetViews>
    <sheetView tabSelected="1" view="pageBreakPreview" zoomScaleSheetLayoutView="100" zoomScalePageLayoutView="0" workbookViewId="0" topLeftCell="A455">
      <selection activeCell="D236" sqref="D236"/>
    </sheetView>
  </sheetViews>
  <sheetFormatPr defaultColWidth="9.00390625" defaultRowHeight="12.75"/>
  <cols>
    <col min="1" max="1" width="48.875" style="0" customWidth="1"/>
    <col min="2" max="2" width="12.375" style="0" customWidth="1"/>
    <col min="3" max="3" width="8.375" style="0" customWidth="1"/>
    <col min="4" max="4" width="15.25390625" style="0" customWidth="1"/>
    <col min="5" max="5" width="11.625" style="0" customWidth="1"/>
    <col min="6" max="6" width="11.25390625" style="0" customWidth="1"/>
    <col min="7" max="7" width="0.12890625" style="0" customWidth="1"/>
    <col min="8" max="8" width="8.125" style="0" customWidth="1"/>
    <col min="9" max="9" width="13.625" style="0" customWidth="1"/>
    <col min="10" max="10" width="11.00390625" style="0" customWidth="1"/>
    <col min="11" max="11" width="10.75390625" style="0" customWidth="1"/>
  </cols>
  <sheetData>
    <row r="1" spans="1:4" ht="12.75">
      <c r="A1" s="138"/>
      <c r="B1" s="138"/>
      <c r="C1" s="138"/>
      <c r="D1" s="138"/>
    </row>
    <row r="2" spans="1:6" ht="12.75">
      <c r="A2" s="140" t="s">
        <v>69</v>
      </c>
      <c r="B2" s="140"/>
      <c r="C2" s="140"/>
      <c r="D2" s="140"/>
      <c r="E2" s="140"/>
      <c r="F2" s="140"/>
    </row>
    <row r="3" spans="1:6" ht="12.75">
      <c r="A3" s="138" t="s">
        <v>42</v>
      </c>
      <c r="B3" s="138"/>
      <c r="C3" s="138"/>
      <c r="D3" s="138"/>
      <c r="E3" s="138"/>
      <c r="F3" s="138"/>
    </row>
    <row r="4" spans="1:8" ht="12.75" customHeight="1">
      <c r="A4" s="138" t="s">
        <v>45</v>
      </c>
      <c r="B4" s="138"/>
      <c r="C4" s="138"/>
      <c r="D4" s="138"/>
      <c r="E4" s="138"/>
      <c r="F4" s="138"/>
      <c r="G4" s="54"/>
      <c r="H4" s="54"/>
    </row>
    <row r="5" spans="1:6" ht="12.75">
      <c r="A5" s="138" t="s">
        <v>43</v>
      </c>
      <c r="B5" s="138"/>
      <c r="C5" s="138"/>
      <c r="D5" s="138"/>
      <c r="E5" s="138"/>
      <c r="F5" s="138"/>
    </row>
    <row r="6" spans="1:8" ht="12.75">
      <c r="A6" s="138" t="s">
        <v>46</v>
      </c>
      <c r="B6" s="138"/>
      <c r="C6" s="138"/>
      <c r="D6" s="138"/>
      <c r="E6" s="138"/>
      <c r="F6" s="138"/>
      <c r="G6" s="54"/>
      <c r="H6" s="54"/>
    </row>
    <row r="7" spans="1:8" ht="12.75">
      <c r="A7" s="138" t="s">
        <v>70</v>
      </c>
      <c r="B7" s="138"/>
      <c r="C7" s="138"/>
      <c r="D7" s="138"/>
      <c r="E7" s="138"/>
      <c r="F7" s="138"/>
      <c r="G7" s="54"/>
      <c r="H7" s="54"/>
    </row>
    <row r="8" spans="1:8" ht="12.75">
      <c r="A8" s="53"/>
      <c r="B8" s="53"/>
      <c r="C8" s="53"/>
      <c r="D8" s="53"/>
      <c r="E8" s="53"/>
      <c r="F8" s="53"/>
      <c r="G8" s="54"/>
      <c r="H8" s="54"/>
    </row>
    <row r="9" spans="1:9" ht="12.75">
      <c r="A9" s="48"/>
      <c r="B9" s="48"/>
      <c r="C9" s="48"/>
      <c r="D9" s="48"/>
      <c r="G9" s="139"/>
      <c r="H9" s="139"/>
      <c r="I9" s="139"/>
    </row>
    <row r="10" spans="1:9" ht="12.75">
      <c r="A10" s="148" t="s">
        <v>44</v>
      </c>
      <c r="B10" s="148"/>
      <c r="C10" s="148"/>
      <c r="D10" s="148"/>
      <c r="E10" s="148"/>
      <c r="F10" s="148"/>
      <c r="G10" s="46"/>
      <c r="H10" s="46"/>
      <c r="I10" s="46"/>
    </row>
    <row r="11" spans="1:6" ht="12.75" customHeight="1">
      <c r="A11" s="148" t="s">
        <v>71</v>
      </c>
      <c r="B11" s="148"/>
      <c r="C11" s="148"/>
      <c r="D11" s="148"/>
      <c r="E11" s="148"/>
      <c r="F11" s="148"/>
    </row>
    <row r="12" spans="1:6" ht="12.75" customHeight="1">
      <c r="A12" s="148" t="s">
        <v>33</v>
      </c>
      <c r="B12" s="148"/>
      <c r="C12" s="148"/>
      <c r="D12" s="148"/>
      <c r="E12" s="148"/>
      <c r="F12" s="148"/>
    </row>
    <row r="13" spans="1:6" ht="12.75">
      <c r="A13" s="148" t="s">
        <v>32</v>
      </c>
      <c r="B13" s="148"/>
      <c r="C13" s="148"/>
      <c r="D13" s="148"/>
      <c r="E13" s="148"/>
      <c r="F13" s="148"/>
    </row>
    <row r="14" spans="1:4" ht="12.75">
      <c r="A14" s="1"/>
      <c r="B14" s="3"/>
      <c r="C14" s="3"/>
      <c r="D14" s="3"/>
    </row>
    <row r="15" spans="1:11" ht="15.75" customHeight="1">
      <c r="A15" s="1"/>
      <c r="B15" s="1"/>
      <c r="C15" s="1"/>
      <c r="D15" s="1"/>
      <c r="J15" s="5"/>
      <c r="K15" s="5"/>
    </row>
    <row r="16" spans="1:11" ht="32.25" customHeight="1">
      <c r="A16" s="4" t="s">
        <v>0</v>
      </c>
      <c r="B16" s="4" t="s">
        <v>1</v>
      </c>
      <c r="C16" s="4" t="s">
        <v>2</v>
      </c>
      <c r="D16" s="4" t="s">
        <v>47</v>
      </c>
      <c r="E16" s="4" t="s">
        <v>40</v>
      </c>
      <c r="F16" s="4" t="s">
        <v>41</v>
      </c>
      <c r="G16" s="6"/>
      <c r="H16" s="6"/>
      <c r="I16" s="6"/>
      <c r="J16" s="6"/>
      <c r="K16" s="6"/>
    </row>
    <row r="17" spans="1:11" ht="12.75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49">
        <v>6</v>
      </c>
      <c r="G17" s="8"/>
      <c r="H17" s="8"/>
      <c r="I17" s="8"/>
      <c r="J17" s="8"/>
      <c r="K17" s="8"/>
    </row>
    <row r="18" spans="1:11" ht="33.75">
      <c r="A18" s="63" t="s">
        <v>48</v>
      </c>
      <c r="B18" s="88" t="s">
        <v>226</v>
      </c>
      <c r="C18" s="45"/>
      <c r="D18" s="93">
        <f>D19+D23+D27+D31</f>
        <v>2617</v>
      </c>
      <c r="E18" s="93">
        <f>E19+E23+E27+E31</f>
        <v>2560.362</v>
      </c>
      <c r="F18" s="47">
        <f>F19</f>
        <v>97.7694323144105</v>
      </c>
      <c r="G18" s="8"/>
      <c r="H18" s="8"/>
      <c r="I18" s="8"/>
      <c r="J18" s="8"/>
      <c r="K18" s="8"/>
    </row>
    <row r="19" spans="1:11" ht="45">
      <c r="A19" s="64" t="s">
        <v>72</v>
      </c>
      <c r="B19" s="89" t="s">
        <v>227</v>
      </c>
      <c r="C19" s="94"/>
      <c r="D19" s="95">
        <f aca="true" t="shared" si="0" ref="D19:E21">D20</f>
        <v>2290</v>
      </c>
      <c r="E19" s="31">
        <f t="shared" si="0"/>
        <v>2238.92</v>
      </c>
      <c r="F19" s="31">
        <f>F20</f>
        <v>97.7694323144105</v>
      </c>
      <c r="G19" s="8"/>
      <c r="H19" s="8"/>
      <c r="I19" s="8"/>
      <c r="J19" s="8"/>
      <c r="K19" s="8"/>
    </row>
    <row r="20" spans="1:11" ht="33.75">
      <c r="A20" s="65" t="s">
        <v>73</v>
      </c>
      <c r="B20" s="89" t="s">
        <v>228</v>
      </c>
      <c r="C20" s="94"/>
      <c r="D20" s="95">
        <f t="shared" si="0"/>
        <v>2290</v>
      </c>
      <c r="E20" s="31">
        <f t="shared" si="0"/>
        <v>2238.92</v>
      </c>
      <c r="F20" s="31">
        <f>F21</f>
        <v>97.7694323144105</v>
      </c>
      <c r="G20" s="8"/>
      <c r="H20" s="8"/>
      <c r="I20" s="8"/>
      <c r="J20" s="8"/>
      <c r="K20" s="8"/>
    </row>
    <row r="21" spans="1:11" ht="22.5">
      <c r="A21" s="66" t="s">
        <v>26</v>
      </c>
      <c r="B21" s="89" t="s">
        <v>228</v>
      </c>
      <c r="C21" s="94">
        <v>200</v>
      </c>
      <c r="D21" s="95">
        <f t="shared" si="0"/>
        <v>2290</v>
      </c>
      <c r="E21" s="51">
        <f t="shared" si="0"/>
        <v>2238.92</v>
      </c>
      <c r="F21" s="31">
        <f>F22</f>
        <v>97.7694323144105</v>
      </c>
      <c r="G21" s="8"/>
      <c r="H21" s="8"/>
      <c r="I21" s="8"/>
      <c r="J21" s="8"/>
      <c r="K21" s="8"/>
    </row>
    <row r="22" spans="1:11" ht="22.5">
      <c r="A22" s="66" t="s">
        <v>15</v>
      </c>
      <c r="B22" s="89" t="s">
        <v>228</v>
      </c>
      <c r="C22" s="94">
        <v>240</v>
      </c>
      <c r="D22" s="95">
        <f>2630-340</f>
        <v>2290</v>
      </c>
      <c r="E22" s="31">
        <v>2238.92</v>
      </c>
      <c r="F22" s="31">
        <f>E22/D22*100</f>
        <v>97.7694323144105</v>
      </c>
      <c r="G22" s="8"/>
      <c r="H22" s="8"/>
      <c r="I22" s="8"/>
      <c r="J22" s="8"/>
      <c r="K22" s="8"/>
    </row>
    <row r="23" spans="1:11" ht="33.75">
      <c r="A23" s="64" t="s">
        <v>74</v>
      </c>
      <c r="B23" s="89" t="s">
        <v>229</v>
      </c>
      <c r="C23" s="94"/>
      <c r="D23" s="95">
        <f aca="true" t="shared" si="1" ref="D23:E25">D24</f>
        <v>60</v>
      </c>
      <c r="E23" s="55">
        <f t="shared" si="1"/>
        <v>60</v>
      </c>
      <c r="F23" s="31">
        <f aca="true" t="shared" si="2" ref="F23:F83">E23/D23*100</f>
        <v>100</v>
      </c>
      <c r="G23" s="8"/>
      <c r="H23" s="8"/>
      <c r="I23" s="8"/>
      <c r="J23" s="8"/>
      <c r="K23" s="8"/>
    </row>
    <row r="24" spans="1:11" ht="12.75">
      <c r="A24" s="64" t="s">
        <v>75</v>
      </c>
      <c r="B24" s="89" t="s">
        <v>230</v>
      </c>
      <c r="C24" s="94"/>
      <c r="D24" s="95">
        <f t="shared" si="1"/>
        <v>60</v>
      </c>
      <c r="E24" s="55">
        <f t="shared" si="1"/>
        <v>60</v>
      </c>
      <c r="F24" s="31">
        <f t="shared" si="2"/>
        <v>100</v>
      </c>
      <c r="G24" s="8"/>
      <c r="H24" s="8"/>
      <c r="I24" s="8"/>
      <c r="J24" s="8"/>
      <c r="K24" s="8"/>
    </row>
    <row r="25" spans="1:11" ht="22.5">
      <c r="A25" s="66" t="s">
        <v>26</v>
      </c>
      <c r="B25" s="89" t="s">
        <v>231</v>
      </c>
      <c r="C25" s="94">
        <v>200</v>
      </c>
      <c r="D25" s="95">
        <f t="shared" si="1"/>
        <v>60</v>
      </c>
      <c r="E25" s="114">
        <f t="shared" si="1"/>
        <v>60</v>
      </c>
      <c r="F25" s="31">
        <f t="shared" si="2"/>
        <v>100</v>
      </c>
      <c r="G25" s="8"/>
      <c r="H25" s="8"/>
      <c r="I25" s="8"/>
      <c r="J25" s="8"/>
      <c r="K25" s="8"/>
    </row>
    <row r="26" spans="1:11" ht="22.5">
      <c r="A26" s="66" t="s">
        <v>15</v>
      </c>
      <c r="B26" s="89" t="s">
        <v>230</v>
      </c>
      <c r="C26" s="94">
        <v>240</v>
      </c>
      <c r="D26" s="95">
        <f>80-20</f>
        <v>60</v>
      </c>
      <c r="E26" s="31">
        <v>60</v>
      </c>
      <c r="F26" s="31">
        <f t="shared" si="2"/>
        <v>100</v>
      </c>
      <c r="G26" s="8"/>
      <c r="H26" s="8"/>
      <c r="I26" s="8"/>
      <c r="J26" s="8"/>
      <c r="K26" s="8"/>
    </row>
    <row r="27" spans="1:11" ht="45">
      <c r="A27" s="64" t="s">
        <v>76</v>
      </c>
      <c r="B27" s="89" t="s">
        <v>232</v>
      </c>
      <c r="C27" s="94"/>
      <c r="D27" s="95">
        <f aca="true" t="shared" si="3" ref="D27:E29">D28</f>
        <v>100</v>
      </c>
      <c r="E27" s="95">
        <f t="shared" si="3"/>
        <v>99.06</v>
      </c>
      <c r="F27" s="31">
        <f t="shared" si="2"/>
        <v>99.06</v>
      </c>
      <c r="G27" s="8"/>
      <c r="H27" s="8"/>
      <c r="I27" s="8"/>
      <c r="J27" s="8"/>
      <c r="K27" s="8"/>
    </row>
    <row r="28" spans="1:11" ht="45">
      <c r="A28" s="64" t="s">
        <v>77</v>
      </c>
      <c r="B28" s="89" t="s">
        <v>233</v>
      </c>
      <c r="C28" s="94"/>
      <c r="D28" s="95">
        <f t="shared" si="3"/>
        <v>100</v>
      </c>
      <c r="E28" s="95">
        <f t="shared" si="3"/>
        <v>99.06</v>
      </c>
      <c r="F28" s="31">
        <f t="shared" si="2"/>
        <v>99.06</v>
      </c>
      <c r="G28" s="8"/>
      <c r="H28" s="8"/>
      <c r="I28" s="8"/>
      <c r="J28" s="8"/>
      <c r="K28" s="8"/>
    </row>
    <row r="29" spans="1:11" ht="22.5">
      <c r="A29" s="66" t="s">
        <v>26</v>
      </c>
      <c r="B29" s="89" t="s">
        <v>233</v>
      </c>
      <c r="C29" s="94">
        <v>200</v>
      </c>
      <c r="D29" s="95">
        <f t="shared" si="3"/>
        <v>100</v>
      </c>
      <c r="E29" s="55">
        <f t="shared" si="3"/>
        <v>99.06</v>
      </c>
      <c r="F29" s="31">
        <f t="shared" si="2"/>
        <v>99.06</v>
      </c>
      <c r="G29" s="8"/>
      <c r="H29" s="8"/>
      <c r="I29" s="8"/>
      <c r="J29" s="8"/>
      <c r="K29" s="8"/>
    </row>
    <row r="30" spans="1:11" ht="22.5">
      <c r="A30" s="66" t="s">
        <v>15</v>
      </c>
      <c r="B30" s="89" t="s">
        <v>233</v>
      </c>
      <c r="C30" s="94">
        <v>240</v>
      </c>
      <c r="D30" s="95">
        <v>100</v>
      </c>
      <c r="E30" s="114">
        <v>99.06</v>
      </c>
      <c r="F30" s="31">
        <f t="shared" si="2"/>
        <v>99.06</v>
      </c>
      <c r="G30" s="8"/>
      <c r="H30" s="8"/>
      <c r="I30" s="8"/>
      <c r="J30" s="8"/>
      <c r="K30" s="8"/>
    </row>
    <row r="31" spans="1:11" ht="45">
      <c r="A31" s="64" t="s">
        <v>78</v>
      </c>
      <c r="B31" s="89" t="s">
        <v>234</v>
      </c>
      <c r="C31" s="94"/>
      <c r="D31" s="95">
        <f>D32+D35</f>
        <v>167</v>
      </c>
      <c r="E31" s="95">
        <f>E32+E35</f>
        <v>162.382</v>
      </c>
      <c r="F31" s="31">
        <f t="shared" si="2"/>
        <v>97.23473053892215</v>
      </c>
      <c r="G31" s="8"/>
      <c r="H31" s="8"/>
      <c r="I31" s="8"/>
      <c r="J31" s="8"/>
      <c r="K31" s="8"/>
    </row>
    <row r="32" spans="1:11" ht="22.5">
      <c r="A32" s="64" t="s">
        <v>79</v>
      </c>
      <c r="B32" s="89" t="s">
        <v>235</v>
      </c>
      <c r="C32" s="94"/>
      <c r="D32" s="95">
        <f>D33</f>
        <v>77</v>
      </c>
      <c r="E32" s="95">
        <f>E33</f>
        <v>75.582</v>
      </c>
      <c r="F32" s="31">
        <f t="shared" si="2"/>
        <v>98.15844155844154</v>
      </c>
      <c r="G32" s="8"/>
      <c r="H32" s="8"/>
      <c r="I32" s="8"/>
      <c r="J32" s="8"/>
      <c r="K32" s="8"/>
    </row>
    <row r="33" spans="1:11" ht="22.5">
      <c r="A33" s="66" t="s">
        <v>26</v>
      </c>
      <c r="B33" s="89" t="s">
        <v>235</v>
      </c>
      <c r="C33" s="94">
        <v>200</v>
      </c>
      <c r="D33" s="95">
        <f>D34</f>
        <v>77</v>
      </c>
      <c r="E33" s="55">
        <f>E34</f>
        <v>75.582</v>
      </c>
      <c r="F33" s="31">
        <f t="shared" si="2"/>
        <v>98.15844155844154</v>
      </c>
      <c r="G33" s="8"/>
      <c r="H33" s="8"/>
      <c r="I33" s="8"/>
      <c r="J33" s="8"/>
      <c r="K33" s="8"/>
    </row>
    <row r="34" spans="1:11" ht="22.5">
      <c r="A34" s="66" t="s">
        <v>15</v>
      </c>
      <c r="B34" s="89" t="s">
        <v>235</v>
      </c>
      <c r="C34" s="94">
        <v>240</v>
      </c>
      <c r="D34" s="95">
        <f>100-23</f>
        <v>77</v>
      </c>
      <c r="E34" s="114">
        <v>75.582</v>
      </c>
      <c r="F34" s="31">
        <f t="shared" si="2"/>
        <v>98.15844155844154</v>
      </c>
      <c r="G34" s="8"/>
      <c r="H34" s="8"/>
      <c r="I34" s="8"/>
      <c r="J34" s="8"/>
      <c r="K34" s="8"/>
    </row>
    <row r="35" spans="1:11" ht="22.5">
      <c r="A35" s="64" t="s">
        <v>80</v>
      </c>
      <c r="B35" s="89" t="s">
        <v>236</v>
      </c>
      <c r="C35" s="94"/>
      <c r="D35" s="95">
        <f>D36</f>
        <v>90</v>
      </c>
      <c r="E35" s="31">
        <f>E36</f>
        <v>86.8</v>
      </c>
      <c r="F35" s="31">
        <f t="shared" si="2"/>
        <v>96.44444444444444</v>
      </c>
      <c r="G35" s="8"/>
      <c r="H35" s="8"/>
      <c r="I35" s="8"/>
      <c r="J35" s="8"/>
      <c r="K35" s="8"/>
    </row>
    <row r="36" spans="1:11" ht="22.5">
      <c r="A36" s="66" t="s">
        <v>26</v>
      </c>
      <c r="B36" s="89" t="s">
        <v>236</v>
      </c>
      <c r="C36" s="94">
        <v>200</v>
      </c>
      <c r="D36" s="95">
        <f>D37</f>
        <v>90</v>
      </c>
      <c r="E36" s="55">
        <f>E37</f>
        <v>86.8</v>
      </c>
      <c r="F36" s="31">
        <f t="shared" si="2"/>
        <v>96.44444444444444</v>
      </c>
      <c r="G36" s="8"/>
      <c r="H36" s="8"/>
      <c r="I36" s="8"/>
      <c r="J36" s="8"/>
      <c r="K36" s="8"/>
    </row>
    <row r="37" spans="1:11" ht="22.5">
      <c r="A37" s="66" t="s">
        <v>15</v>
      </c>
      <c r="B37" s="89" t="s">
        <v>236</v>
      </c>
      <c r="C37" s="94">
        <v>240</v>
      </c>
      <c r="D37" s="95">
        <f>90</f>
        <v>90</v>
      </c>
      <c r="E37" s="114">
        <v>86.8</v>
      </c>
      <c r="F37" s="31">
        <f t="shared" si="2"/>
        <v>96.44444444444444</v>
      </c>
      <c r="G37" s="8"/>
      <c r="H37" s="8"/>
      <c r="I37" s="8"/>
      <c r="J37" s="8"/>
      <c r="K37" s="8"/>
    </row>
    <row r="38" spans="1:11" ht="45">
      <c r="A38" s="63" t="s">
        <v>81</v>
      </c>
      <c r="B38" s="88" t="s">
        <v>237</v>
      </c>
      <c r="C38" s="30"/>
      <c r="D38" s="93">
        <f aca="true" t="shared" si="4" ref="D38:E41">D39</f>
        <v>1435</v>
      </c>
      <c r="E38" s="115">
        <f t="shared" si="4"/>
        <v>1396.461</v>
      </c>
      <c r="F38" s="47">
        <f t="shared" si="2"/>
        <v>97.31435540069685</v>
      </c>
      <c r="G38" s="8"/>
      <c r="H38" s="8"/>
      <c r="I38" s="8"/>
      <c r="J38" s="8"/>
      <c r="K38" s="8"/>
    </row>
    <row r="39" spans="1:11" ht="33.75">
      <c r="A39" s="67" t="s">
        <v>82</v>
      </c>
      <c r="B39" s="89" t="s">
        <v>238</v>
      </c>
      <c r="C39" s="30"/>
      <c r="D39" s="96">
        <f t="shared" si="4"/>
        <v>1435</v>
      </c>
      <c r="E39" s="52">
        <f t="shared" si="4"/>
        <v>1396.461</v>
      </c>
      <c r="F39" s="31">
        <f t="shared" si="2"/>
        <v>97.31435540069685</v>
      </c>
      <c r="G39" s="8"/>
      <c r="H39" s="8"/>
      <c r="I39" s="8"/>
      <c r="J39" s="8"/>
      <c r="K39" s="8"/>
    </row>
    <row r="40" spans="1:11" ht="22.5">
      <c r="A40" s="65" t="s">
        <v>83</v>
      </c>
      <c r="B40" s="89" t="s">
        <v>239</v>
      </c>
      <c r="C40" s="29"/>
      <c r="D40" s="96">
        <f t="shared" si="4"/>
        <v>1435</v>
      </c>
      <c r="E40" s="96">
        <f t="shared" si="4"/>
        <v>1396.461</v>
      </c>
      <c r="F40" s="31">
        <f t="shared" si="2"/>
        <v>97.31435540069685</v>
      </c>
      <c r="G40" s="8"/>
      <c r="H40" s="8"/>
      <c r="I40" s="8"/>
      <c r="J40" s="8"/>
      <c r="K40" s="8"/>
    </row>
    <row r="41" spans="1:11" ht="22.5">
      <c r="A41" s="68" t="s">
        <v>26</v>
      </c>
      <c r="B41" s="89" t="s">
        <v>239</v>
      </c>
      <c r="C41" s="29" t="s">
        <v>13</v>
      </c>
      <c r="D41" s="96">
        <f t="shared" si="4"/>
        <v>1435</v>
      </c>
      <c r="E41" s="52">
        <f t="shared" si="4"/>
        <v>1396.461</v>
      </c>
      <c r="F41" s="31">
        <f t="shared" si="2"/>
        <v>97.31435540069685</v>
      </c>
      <c r="G41" s="8"/>
      <c r="H41" s="8"/>
      <c r="I41" s="8"/>
      <c r="J41" s="8"/>
      <c r="K41" s="8"/>
    </row>
    <row r="42" spans="1:11" ht="22.5">
      <c r="A42" s="68" t="s">
        <v>15</v>
      </c>
      <c r="B42" s="89" t="s">
        <v>239</v>
      </c>
      <c r="C42" s="29" t="s">
        <v>14</v>
      </c>
      <c r="D42" s="97">
        <v>1435</v>
      </c>
      <c r="E42" s="52">
        <v>1396.461</v>
      </c>
      <c r="F42" s="31">
        <f t="shared" si="2"/>
        <v>97.31435540069685</v>
      </c>
      <c r="G42" s="8"/>
      <c r="H42" s="8"/>
      <c r="I42" s="8"/>
      <c r="J42" s="8"/>
      <c r="K42" s="8"/>
    </row>
    <row r="43" spans="1:11" ht="22.5">
      <c r="A43" s="63" t="s">
        <v>84</v>
      </c>
      <c r="B43" s="88" t="s">
        <v>240</v>
      </c>
      <c r="C43" s="30"/>
      <c r="D43" s="93">
        <f>D44+D48</f>
        <v>10</v>
      </c>
      <c r="E43" s="93">
        <f>E44+E48</f>
        <v>0</v>
      </c>
      <c r="F43" s="47">
        <f t="shared" si="2"/>
        <v>0</v>
      </c>
      <c r="G43" s="8"/>
      <c r="H43" s="8"/>
      <c r="I43" s="8"/>
      <c r="J43" s="8"/>
      <c r="K43" s="8"/>
    </row>
    <row r="44" spans="1:11" ht="22.5" customHeight="1">
      <c r="A44" s="64" t="s">
        <v>85</v>
      </c>
      <c r="B44" s="89" t="s">
        <v>241</v>
      </c>
      <c r="C44" s="30"/>
      <c r="D44" s="96">
        <f>D45</f>
        <v>10</v>
      </c>
      <c r="E44" s="117">
        <f>E45</f>
        <v>0</v>
      </c>
      <c r="F44" s="31">
        <f t="shared" si="2"/>
        <v>0</v>
      </c>
      <c r="G44" s="8"/>
      <c r="H44" s="8"/>
      <c r="I44" s="8"/>
      <c r="J44" s="8"/>
      <c r="K44" s="8"/>
    </row>
    <row r="45" spans="1:11" ht="12.75">
      <c r="A45" s="64" t="s">
        <v>86</v>
      </c>
      <c r="B45" s="89" t="s">
        <v>242</v>
      </c>
      <c r="C45" s="30"/>
      <c r="D45" s="98">
        <f>D46</f>
        <v>10</v>
      </c>
      <c r="E45" s="117">
        <f>E46</f>
        <v>0</v>
      </c>
      <c r="F45" s="31">
        <f t="shared" si="2"/>
        <v>0</v>
      </c>
      <c r="G45" s="8"/>
      <c r="H45" s="8"/>
      <c r="I45" s="8"/>
      <c r="J45" s="8"/>
      <c r="K45" s="8"/>
    </row>
    <row r="46" spans="1:11" ht="12.75">
      <c r="A46" s="68" t="s">
        <v>87</v>
      </c>
      <c r="B46" s="89" t="s">
        <v>242</v>
      </c>
      <c r="C46" s="29" t="s">
        <v>13</v>
      </c>
      <c r="D46" s="96">
        <f>D47</f>
        <v>10</v>
      </c>
      <c r="E46" s="118">
        <v>0</v>
      </c>
      <c r="F46" s="31">
        <f t="shared" si="2"/>
        <v>0</v>
      </c>
      <c r="G46" s="8"/>
      <c r="H46" s="8"/>
      <c r="I46" s="8"/>
      <c r="J46" s="8"/>
      <c r="K46" s="8"/>
    </row>
    <row r="47" spans="1:11" ht="22.5">
      <c r="A47" s="68" t="s">
        <v>15</v>
      </c>
      <c r="B47" s="89" t="s">
        <v>242</v>
      </c>
      <c r="C47" s="29" t="s">
        <v>14</v>
      </c>
      <c r="D47" s="96">
        <f>'[1]Лист2'!G126-490</f>
        <v>10</v>
      </c>
      <c r="E47" s="116">
        <v>0</v>
      </c>
      <c r="F47" s="31">
        <f t="shared" si="2"/>
        <v>0</v>
      </c>
      <c r="G47" s="8"/>
      <c r="H47" s="8"/>
      <c r="I47" s="8"/>
      <c r="J47" s="8"/>
      <c r="K47" s="8"/>
    </row>
    <row r="48" spans="1:11" ht="22.5">
      <c r="A48" s="64" t="s">
        <v>88</v>
      </c>
      <c r="B48" s="89" t="s">
        <v>243</v>
      </c>
      <c r="C48" s="94"/>
      <c r="D48" s="95">
        <f>D49</f>
        <v>0</v>
      </c>
      <c r="E48" s="95">
        <f>E49</f>
        <v>0</v>
      </c>
      <c r="F48" s="31">
        <v>0</v>
      </c>
      <c r="G48" s="8"/>
      <c r="H48" s="8"/>
      <c r="I48" s="8"/>
      <c r="J48" s="8"/>
      <c r="K48" s="8"/>
    </row>
    <row r="49" spans="1:11" ht="22.5">
      <c r="A49" s="64" t="s">
        <v>89</v>
      </c>
      <c r="B49" s="89" t="s">
        <v>244</v>
      </c>
      <c r="C49" s="94"/>
      <c r="D49" s="95">
        <f>D50</f>
        <v>0</v>
      </c>
      <c r="E49" s="95">
        <v>0</v>
      </c>
      <c r="F49" s="31">
        <v>0</v>
      </c>
      <c r="G49" s="8"/>
      <c r="H49" s="8"/>
      <c r="I49" s="8"/>
      <c r="J49" s="8"/>
      <c r="K49" s="8"/>
    </row>
    <row r="50" spans="1:11" ht="22.5">
      <c r="A50" s="66" t="s">
        <v>26</v>
      </c>
      <c r="B50" s="89" t="s">
        <v>244</v>
      </c>
      <c r="C50" s="94">
        <v>200</v>
      </c>
      <c r="D50" s="95">
        <f>D51</f>
        <v>0</v>
      </c>
      <c r="E50" s="95">
        <v>0</v>
      </c>
      <c r="F50" s="31">
        <v>0</v>
      </c>
      <c r="G50" s="8"/>
      <c r="H50" s="8"/>
      <c r="I50" s="8"/>
      <c r="J50" s="8"/>
      <c r="K50" s="8"/>
    </row>
    <row r="51" spans="1:11" ht="22.5">
      <c r="A51" s="66" t="s">
        <v>15</v>
      </c>
      <c r="B51" s="89" t="s">
        <v>244</v>
      </c>
      <c r="C51" s="94">
        <v>240</v>
      </c>
      <c r="D51" s="95">
        <v>0</v>
      </c>
      <c r="E51" s="95">
        <v>0</v>
      </c>
      <c r="F51" s="31">
        <v>0</v>
      </c>
      <c r="G51" s="8"/>
      <c r="H51" s="8"/>
      <c r="I51" s="8"/>
      <c r="J51" s="8"/>
      <c r="K51" s="8"/>
    </row>
    <row r="52" spans="1:11" ht="26.25" customHeight="1">
      <c r="A52" s="69" t="s">
        <v>90</v>
      </c>
      <c r="B52" s="88" t="s">
        <v>245</v>
      </c>
      <c r="C52" s="88"/>
      <c r="D52" s="99">
        <f>D53+D93+D116+D139</f>
        <v>189736.9</v>
      </c>
      <c r="E52" s="99">
        <f>E53+E93+E116+E139</f>
        <v>175169.40300000002</v>
      </c>
      <c r="F52" s="47">
        <f t="shared" si="2"/>
        <v>92.322264672818</v>
      </c>
      <c r="G52" s="8"/>
      <c r="H52" s="8"/>
      <c r="I52" s="8"/>
      <c r="J52" s="8"/>
      <c r="K52" s="8"/>
    </row>
    <row r="53" spans="1:11" ht="22.5">
      <c r="A53" s="70" t="s">
        <v>91</v>
      </c>
      <c r="B53" s="89" t="s">
        <v>246</v>
      </c>
      <c r="C53" s="89"/>
      <c r="D53" s="95">
        <f>D54+D62</f>
        <v>106824.4</v>
      </c>
      <c r="E53" s="95">
        <f>E54+E62</f>
        <v>99436.34900000002</v>
      </c>
      <c r="F53" s="31">
        <f t="shared" si="2"/>
        <v>93.08392932700771</v>
      </c>
      <c r="G53" s="8"/>
      <c r="H53" s="8"/>
      <c r="I53" s="8"/>
      <c r="J53" s="8"/>
      <c r="K53" s="8"/>
    </row>
    <row r="54" spans="1:11" ht="33.75">
      <c r="A54" s="64" t="s">
        <v>92</v>
      </c>
      <c r="B54" s="89" t="s">
        <v>247</v>
      </c>
      <c r="C54" s="89"/>
      <c r="D54" s="95">
        <f>D55</f>
        <v>90324.4</v>
      </c>
      <c r="E54" s="31">
        <f>E55</f>
        <v>83101.36800000002</v>
      </c>
      <c r="F54" s="31">
        <f t="shared" si="2"/>
        <v>92.00323279202522</v>
      </c>
      <c r="G54" s="8"/>
      <c r="H54" s="8"/>
      <c r="I54" s="8"/>
      <c r="J54" s="8"/>
      <c r="K54" s="8"/>
    </row>
    <row r="55" spans="1:11" ht="12.75">
      <c r="A55" s="64" t="s">
        <v>93</v>
      </c>
      <c r="B55" s="89" t="s">
        <v>248</v>
      </c>
      <c r="C55" s="89"/>
      <c r="D55" s="95">
        <f>D56+D58+D60</f>
        <v>90324.4</v>
      </c>
      <c r="E55" s="95">
        <f>E56+E58+E60</f>
        <v>83101.36800000002</v>
      </c>
      <c r="F55" s="31">
        <f t="shared" si="2"/>
        <v>92.00323279202522</v>
      </c>
      <c r="G55" s="8"/>
      <c r="H55" s="8"/>
      <c r="I55" s="8"/>
      <c r="J55" s="8"/>
      <c r="K55" s="8"/>
    </row>
    <row r="56" spans="1:11" ht="45">
      <c r="A56" s="66" t="s">
        <v>11</v>
      </c>
      <c r="B56" s="89" t="s">
        <v>248</v>
      </c>
      <c r="C56" s="89" t="s">
        <v>12</v>
      </c>
      <c r="D56" s="95">
        <f>D57</f>
        <v>47156.6</v>
      </c>
      <c r="E56" s="52">
        <f>E57</f>
        <v>46901.879</v>
      </c>
      <c r="F56" s="31">
        <f t="shared" si="2"/>
        <v>99.459840192041</v>
      </c>
      <c r="G56" s="8"/>
      <c r="H56" s="8"/>
      <c r="I56" s="8"/>
      <c r="J56" s="8"/>
      <c r="K56" s="8"/>
    </row>
    <row r="57" spans="1:11" ht="12.75">
      <c r="A57" s="66" t="s">
        <v>25</v>
      </c>
      <c r="B57" s="89" t="s">
        <v>248</v>
      </c>
      <c r="C57" s="89" t="s">
        <v>24</v>
      </c>
      <c r="D57" s="95">
        <f>47590.6-434</f>
        <v>47156.6</v>
      </c>
      <c r="E57" s="31">
        <v>46901.879</v>
      </c>
      <c r="F57" s="31">
        <f t="shared" si="2"/>
        <v>99.459840192041</v>
      </c>
      <c r="G57" s="8"/>
      <c r="H57" s="8"/>
      <c r="I57" s="8"/>
      <c r="J57" s="8"/>
      <c r="K57" s="8"/>
    </row>
    <row r="58" spans="1:11" ht="22.5">
      <c r="A58" s="66" t="s">
        <v>26</v>
      </c>
      <c r="B58" s="89" t="s">
        <v>248</v>
      </c>
      <c r="C58" s="89" t="s">
        <v>13</v>
      </c>
      <c r="D58" s="95">
        <f>D59</f>
        <v>41912.9</v>
      </c>
      <c r="E58" s="31">
        <f>E59</f>
        <v>35033.15</v>
      </c>
      <c r="F58" s="31">
        <f t="shared" si="2"/>
        <v>83.58560252332813</v>
      </c>
      <c r="G58" s="8"/>
      <c r="H58" s="8"/>
      <c r="I58" s="8"/>
      <c r="J58" s="8"/>
      <c r="K58" s="8"/>
    </row>
    <row r="59" spans="1:11" ht="22.5">
      <c r="A59" s="66" t="s">
        <v>15</v>
      </c>
      <c r="B59" s="89" t="s">
        <v>248</v>
      </c>
      <c r="C59" s="89" t="s">
        <v>14</v>
      </c>
      <c r="D59" s="95">
        <f>44919.9-7-3000</f>
        <v>41912.9</v>
      </c>
      <c r="E59" s="52">
        <v>35033.15</v>
      </c>
      <c r="F59" s="31">
        <f t="shared" si="2"/>
        <v>83.58560252332813</v>
      </c>
      <c r="G59" s="8"/>
      <c r="H59" s="8"/>
      <c r="I59" s="8"/>
      <c r="J59" s="8"/>
      <c r="K59" s="8"/>
    </row>
    <row r="60" spans="1:11" ht="12.75">
      <c r="A60" s="66" t="s">
        <v>16</v>
      </c>
      <c r="B60" s="89" t="s">
        <v>248</v>
      </c>
      <c r="C60" s="89" t="s">
        <v>18</v>
      </c>
      <c r="D60" s="95">
        <f>D61</f>
        <v>1254.9</v>
      </c>
      <c r="E60" s="31">
        <f>E61</f>
        <v>1166.339</v>
      </c>
      <c r="F60" s="31">
        <f t="shared" si="2"/>
        <v>92.94278428560044</v>
      </c>
      <c r="G60" s="8"/>
      <c r="H60" s="8"/>
      <c r="I60" s="8"/>
      <c r="J60" s="8"/>
      <c r="K60" s="8"/>
    </row>
    <row r="61" spans="1:11" ht="12.75">
      <c r="A61" s="66" t="s">
        <v>17</v>
      </c>
      <c r="B61" s="89" t="s">
        <v>248</v>
      </c>
      <c r="C61" s="89" t="s">
        <v>22</v>
      </c>
      <c r="D61" s="95">
        <f>1900-645.1</f>
        <v>1254.9</v>
      </c>
      <c r="E61" s="31">
        <v>1166.339</v>
      </c>
      <c r="F61" s="31">
        <f t="shared" si="2"/>
        <v>92.94278428560044</v>
      </c>
      <c r="G61" s="8"/>
      <c r="H61" s="8"/>
      <c r="I61" s="8"/>
      <c r="J61" s="8"/>
      <c r="K61" s="8"/>
    </row>
    <row r="62" spans="1:11" ht="33.75">
      <c r="A62" s="64" t="s">
        <v>94</v>
      </c>
      <c r="B62" s="89" t="s">
        <v>249</v>
      </c>
      <c r="C62" s="89"/>
      <c r="D62" s="95">
        <f>D63+D66+D69+D72+D78+D81+D84+D75+D90+D87</f>
        <v>16500</v>
      </c>
      <c r="E62" s="95">
        <f>E63+E66+E69+E72+E78+E81+E84+E75+E90+E87</f>
        <v>16334.981</v>
      </c>
      <c r="F62" s="31">
        <f t="shared" si="2"/>
        <v>98.99988484848484</v>
      </c>
      <c r="G62" s="8"/>
      <c r="H62" s="8"/>
      <c r="I62" s="8"/>
      <c r="J62" s="8"/>
      <c r="K62" s="8"/>
    </row>
    <row r="63" spans="1:11" ht="12.75">
      <c r="A63" s="64" t="s">
        <v>49</v>
      </c>
      <c r="B63" s="89" t="s">
        <v>250</v>
      </c>
      <c r="C63" s="89"/>
      <c r="D63" s="95">
        <f>D64</f>
        <v>1738.4</v>
      </c>
      <c r="E63" s="31">
        <f>E64</f>
        <v>1738.322</v>
      </c>
      <c r="F63" s="31">
        <f t="shared" si="2"/>
        <v>99.9955131155085</v>
      </c>
      <c r="G63" s="8"/>
      <c r="H63" s="8"/>
      <c r="I63" s="8"/>
      <c r="J63" s="8"/>
      <c r="K63" s="8"/>
    </row>
    <row r="64" spans="1:11" ht="22.5">
      <c r="A64" s="66" t="s">
        <v>26</v>
      </c>
      <c r="B64" s="89" t="s">
        <v>250</v>
      </c>
      <c r="C64" s="89" t="s">
        <v>13</v>
      </c>
      <c r="D64" s="95">
        <f>D65</f>
        <v>1738.4</v>
      </c>
      <c r="E64" s="31">
        <f>E65</f>
        <v>1738.322</v>
      </c>
      <c r="F64" s="31">
        <f t="shared" si="2"/>
        <v>99.9955131155085</v>
      </c>
      <c r="G64" s="8"/>
      <c r="H64" s="8"/>
      <c r="I64" s="8"/>
      <c r="J64" s="8"/>
      <c r="K64" s="8"/>
    </row>
    <row r="65" spans="1:11" ht="22.5">
      <c r="A65" s="66" t="s">
        <v>15</v>
      </c>
      <c r="B65" s="89" t="s">
        <v>250</v>
      </c>
      <c r="C65" s="89" t="s">
        <v>14</v>
      </c>
      <c r="D65" s="95">
        <f>3370.8-172.5-84-1375.9</f>
        <v>1738.4</v>
      </c>
      <c r="E65" s="52">
        <v>1738.322</v>
      </c>
      <c r="F65" s="31">
        <f t="shared" si="2"/>
        <v>99.9955131155085</v>
      </c>
      <c r="G65" s="8"/>
      <c r="H65" s="8"/>
      <c r="I65" s="8"/>
      <c r="J65" s="8"/>
      <c r="K65" s="8"/>
    </row>
    <row r="66" spans="1:11" ht="12.75">
      <c r="A66" s="64" t="s">
        <v>95</v>
      </c>
      <c r="B66" s="89" t="s">
        <v>251</v>
      </c>
      <c r="C66" s="89"/>
      <c r="D66" s="95">
        <f>D67</f>
        <v>2700</v>
      </c>
      <c r="E66" s="31">
        <f>E67</f>
        <v>2615.169</v>
      </c>
      <c r="F66" s="31">
        <f t="shared" si="2"/>
        <v>96.85811111111111</v>
      </c>
      <c r="G66" s="8"/>
      <c r="H66" s="8"/>
      <c r="I66" s="8"/>
      <c r="J66" s="8"/>
      <c r="K66" s="8"/>
    </row>
    <row r="67" spans="1:11" ht="22.5">
      <c r="A67" s="66" t="s">
        <v>26</v>
      </c>
      <c r="B67" s="89" t="s">
        <v>251</v>
      </c>
      <c r="C67" s="89" t="s">
        <v>13</v>
      </c>
      <c r="D67" s="95">
        <f>D68</f>
        <v>2700</v>
      </c>
      <c r="E67" s="31">
        <f>E68</f>
        <v>2615.169</v>
      </c>
      <c r="F67" s="31">
        <f t="shared" si="2"/>
        <v>96.85811111111111</v>
      </c>
      <c r="G67" s="8"/>
      <c r="H67" s="8"/>
      <c r="I67" s="8"/>
      <c r="J67" s="8"/>
      <c r="K67" s="8"/>
    </row>
    <row r="68" spans="1:11" ht="22.5">
      <c r="A68" s="66" t="s">
        <v>15</v>
      </c>
      <c r="B68" s="89" t="s">
        <v>251</v>
      </c>
      <c r="C68" s="89" t="s">
        <v>14</v>
      </c>
      <c r="D68" s="95">
        <f>4000-1300</f>
        <v>2700</v>
      </c>
      <c r="E68" s="52">
        <v>2615.169</v>
      </c>
      <c r="F68" s="31">
        <f t="shared" si="2"/>
        <v>96.85811111111111</v>
      </c>
      <c r="G68" s="8"/>
      <c r="H68" s="8"/>
      <c r="I68" s="8"/>
      <c r="J68" s="8"/>
      <c r="K68" s="8"/>
    </row>
    <row r="69" spans="1:11" ht="12.75">
      <c r="A69" s="64" t="s">
        <v>96</v>
      </c>
      <c r="B69" s="89" t="s">
        <v>252</v>
      </c>
      <c r="C69" s="89"/>
      <c r="D69" s="95">
        <f>D70</f>
        <v>1092.2</v>
      </c>
      <c r="E69" s="95">
        <f>E70</f>
        <v>1092.137</v>
      </c>
      <c r="F69" s="31">
        <f t="shared" si="2"/>
        <v>99.99423182567294</v>
      </c>
      <c r="G69" s="8"/>
      <c r="H69" s="8"/>
      <c r="I69" s="8"/>
      <c r="J69" s="8"/>
      <c r="K69" s="8"/>
    </row>
    <row r="70" spans="1:11" ht="22.5">
      <c r="A70" s="66" t="s">
        <v>26</v>
      </c>
      <c r="B70" s="89" t="s">
        <v>252</v>
      </c>
      <c r="C70" s="89" t="s">
        <v>13</v>
      </c>
      <c r="D70" s="95">
        <f>D71</f>
        <v>1092.2</v>
      </c>
      <c r="E70" s="31">
        <f>E71</f>
        <v>1092.137</v>
      </c>
      <c r="F70" s="31">
        <f t="shared" si="2"/>
        <v>99.99423182567294</v>
      </c>
      <c r="G70" s="8"/>
      <c r="H70" s="8"/>
      <c r="I70" s="8"/>
      <c r="J70" s="8"/>
      <c r="K70" s="8"/>
    </row>
    <row r="71" spans="1:11" ht="22.5">
      <c r="A71" s="66" t="s">
        <v>15</v>
      </c>
      <c r="B71" s="89" t="s">
        <v>252</v>
      </c>
      <c r="C71" s="89" t="s">
        <v>14</v>
      </c>
      <c r="D71" s="95">
        <f>1155+95-157.8</f>
        <v>1092.2</v>
      </c>
      <c r="E71" s="31">
        <v>1092.137</v>
      </c>
      <c r="F71" s="31">
        <f t="shared" si="2"/>
        <v>99.99423182567294</v>
      </c>
      <c r="G71" s="8"/>
      <c r="H71" s="8"/>
      <c r="I71" s="8"/>
      <c r="J71" s="8"/>
      <c r="K71" s="8"/>
    </row>
    <row r="72" spans="1:11" ht="12.75">
      <c r="A72" s="64" t="s">
        <v>97</v>
      </c>
      <c r="B72" s="89" t="s">
        <v>253</v>
      </c>
      <c r="C72" s="89"/>
      <c r="D72" s="95">
        <f>D73</f>
        <v>0</v>
      </c>
      <c r="E72" s="95">
        <f>E73</f>
        <v>0</v>
      </c>
      <c r="F72" s="31">
        <v>0</v>
      </c>
      <c r="G72" s="8"/>
      <c r="H72" s="8"/>
      <c r="I72" s="8"/>
      <c r="J72" s="8"/>
      <c r="K72" s="8"/>
    </row>
    <row r="73" spans="1:11" ht="22.5">
      <c r="A73" s="66" t="s">
        <v>26</v>
      </c>
      <c r="B73" s="89" t="s">
        <v>253</v>
      </c>
      <c r="C73" s="89" t="s">
        <v>13</v>
      </c>
      <c r="D73" s="95">
        <f>D74</f>
        <v>0</v>
      </c>
      <c r="E73" s="95">
        <f>E74</f>
        <v>0</v>
      </c>
      <c r="F73" s="31">
        <v>0</v>
      </c>
      <c r="G73" s="8"/>
      <c r="H73" s="8"/>
      <c r="I73" s="8"/>
      <c r="J73" s="8"/>
      <c r="K73" s="8"/>
    </row>
    <row r="74" spans="1:11" ht="22.5">
      <c r="A74" s="66" t="s">
        <v>15</v>
      </c>
      <c r="B74" s="89" t="s">
        <v>253</v>
      </c>
      <c r="C74" s="89" t="s">
        <v>14</v>
      </c>
      <c r="D74" s="95">
        <f>1000-1000</f>
        <v>0</v>
      </c>
      <c r="E74" s="95">
        <v>0</v>
      </c>
      <c r="F74" s="31">
        <v>0</v>
      </c>
      <c r="G74" s="8"/>
      <c r="H74" s="8"/>
      <c r="I74" s="8"/>
      <c r="J74" s="8"/>
      <c r="K74" s="8"/>
    </row>
    <row r="75" spans="1:11" ht="22.5">
      <c r="A75" s="71" t="s">
        <v>98</v>
      </c>
      <c r="B75" s="89" t="s">
        <v>254</v>
      </c>
      <c r="C75" s="89"/>
      <c r="D75" s="95">
        <f>D76</f>
        <v>275.40000000000003</v>
      </c>
      <c r="E75" s="52">
        <f>E76</f>
        <v>275.38</v>
      </c>
      <c r="F75" s="31">
        <f t="shared" si="2"/>
        <v>99.99273783587508</v>
      </c>
      <c r="G75" s="8"/>
      <c r="H75" s="8"/>
      <c r="I75" s="8"/>
      <c r="J75" s="8"/>
      <c r="K75" s="8"/>
    </row>
    <row r="76" spans="1:11" ht="22.5">
      <c r="A76" s="72" t="s">
        <v>26</v>
      </c>
      <c r="B76" s="89" t="s">
        <v>254</v>
      </c>
      <c r="C76" s="89" t="s">
        <v>13</v>
      </c>
      <c r="D76" s="95">
        <f>D77</f>
        <v>275.40000000000003</v>
      </c>
      <c r="E76" s="31">
        <f>E77</f>
        <v>275.38</v>
      </c>
      <c r="F76" s="31">
        <f t="shared" si="2"/>
        <v>99.99273783587508</v>
      </c>
      <c r="G76" s="8"/>
      <c r="H76" s="8"/>
      <c r="I76" s="8"/>
      <c r="J76" s="8"/>
      <c r="K76" s="8"/>
    </row>
    <row r="77" spans="1:11" ht="22.5">
      <c r="A77" s="72" t="s">
        <v>15</v>
      </c>
      <c r="B77" s="89" t="s">
        <v>254</v>
      </c>
      <c r="C77" s="89" t="s">
        <v>14</v>
      </c>
      <c r="D77" s="95">
        <f>312.6-37.2</f>
        <v>275.40000000000003</v>
      </c>
      <c r="E77" s="31">
        <v>275.38</v>
      </c>
      <c r="F77" s="31">
        <f t="shared" si="2"/>
        <v>99.99273783587508</v>
      </c>
      <c r="G77" s="8"/>
      <c r="H77" s="8"/>
      <c r="I77" s="8"/>
      <c r="J77" s="8"/>
      <c r="K77" s="8"/>
    </row>
    <row r="78" spans="1:11" ht="12.75">
      <c r="A78" s="64" t="s">
        <v>99</v>
      </c>
      <c r="B78" s="89" t="s">
        <v>255</v>
      </c>
      <c r="C78" s="89"/>
      <c r="D78" s="95">
        <f>D79</f>
        <v>0</v>
      </c>
      <c r="E78" s="117">
        <v>0</v>
      </c>
      <c r="F78" s="31">
        <v>0</v>
      </c>
      <c r="G78" s="8"/>
      <c r="H78" s="8"/>
      <c r="I78" s="8"/>
      <c r="J78" s="8"/>
      <c r="K78" s="8"/>
    </row>
    <row r="79" spans="1:11" ht="22.5">
      <c r="A79" s="66" t="s">
        <v>26</v>
      </c>
      <c r="B79" s="89" t="s">
        <v>255</v>
      </c>
      <c r="C79" s="89" t="s">
        <v>13</v>
      </c>
      <c r="D79" s="95">
        <f>D80</f>
        <v>0</v>
      </c>
      <c r="E79" s="116">
        <f>E80</f>
        <v>0</v>
      </c>
      <c r="F79" s="31">
        <v>0</v>
      </c>
      <c r="G79" s="8"/>
      <c r="H79" s="8"/>
      <c r="I79" s="8"/>
      <c r="J79" s="8"/>
      <c r="K79" s="8"/>
    </row>
    <row r="80" spans="1:11" ht="22.5">
      <c r="A80" s="66" t="s">
        <v>15</v>
      </c>
      <c r="B80" s="89" t="s">
        <v>255</v>
      </c>
      <c r="C80" s="89" t="s">
        <v>14</v>
      </c>
      <c r="D80" s="95">
        <f>200-200</f>
        <v>0</v>
      </c>
      <c r="E80" s="116">
        <v>0</v>
      </c>
      <c r="F80" s="31">
        <v>0</v>
      </c>
      <c r="G80" s="8"/>
      <c r="H80" s="8"/>
      <c r="I80" s="8"/>
      <c r="J80" s="8"/>
      <c r="K80" s="8"/>
    </row>
    <row r="81" spans="1:11" ht="12.75">
      <c r="A81" s="64" t="s">
        <v>100</v>
      </c>
      <c r="B81" s="89" t="s">
        <v>256</v>
      </c>
      <c r="C81" s="89"/>
      <c r="D81" s="95">
        <f>D82</f>
        <v>4000</v>
      </c>
      <c r="E81" s="95">
        <f>E82</f>
        <v>3924.123</v>
      </c>
      <c r="F81" s="31">
        <f t="shared" si="2"/>
        <v>98.103075</v>
      </c>
      <c r="G81" s="8"/>
      <c r="H81" s="8"/>
      <c r="I81" s="8"/>
      <c r="J81" s="8"/>
      <c r="K81" s="8"/>
    </row>
    <row r="82" spans="1:11" ht="22.5">
      <c r="A82" s="66" t="s">
        <v>26</v>
      </c>
      <c r="B82" s="89" t="s">
        <v>256</v>
      </c>
      <c r="C82" s="89" t="s">
        <v>13</v>
      </c>
      <c r="D82" s="95">
        <f>D83</f>
        <v>4000</v>
      </c>
      <c r="E82" s="31">
        <f>E83</f>
        <v>3924.123</v>
      </c>
      <c r="F82" s="31">
        <f t="shared" si="2"/>
        <v>98.103075</v>
      </c>
      <c r="G82" s="8"/>
      <c r="H82" s="8"/>
      <c r="I82" s="8"/>
      <c r="J82" s="8"/>
      <c r="K82" s="8"/>
    </row>
    <row r="83" spans="1:11" ht="22.5">
      <c r="A83" s="66" t="s">
        <v>15</v>
      </c>
      <c r="B83" s="89" t="s">
        <v>256</v>
      </c>
      <c r="C83" s="89" t="s">
        <v>14</v>
      </c>
      <c r="D83" s="95">
        <v>4000</v>
      </c>
      <c r="E83" s="31">
        <v>3924.123</v>
      </c>
      <c r="F83" s="31">
        <f t="shared" si="2"/>
        <v>98.103075</v>
      </c>
      <c r="G83" s="8"/>
      <c r="H83" s="8"/>
      <c r="I83" s="8"/>
      <c r="J83" s="8"/>
      <c r="K83" s="8"/>
    </row>
    <row r="84" spans="1:11" ht="12.75">
      <c r="A84" s="64" t="s">
        <v>101</v>
      </c>
      <c r="B84" s="89" t="s">
        <v>257</v>
      </c>
      <c r="C84" s="89"/>
      <c r="D84" s="95">
        <f>D85</f>
        <v>0</v>
      </c>
      <c r="E84" s="119">
        <f>E85</f>
        <v>0</v>
      </c>
      <c r="F84" s="31">
        <v>0</v>
      </c>
      <c r="G84" s="8"/>
      <c r="H84" s="8"/>
      <c r="I84" s="8"/>
      <c r="J84" s="8"/>
      <c r="K84" s="8"/>
    </row>
    <row r="85" spans="1:11" ht="22.5">
      <c r="A85" s="66" t="s">
        <v>26</v>
      </c>
      <c r="B85" s="89" t="s">
        <v>257</v>
      </c>
      <c r="C85" s="89" t="s">
        <v>13</v>
      </c>
      <c r="D85" s="95">
        <f>D86</f>
        <v>0</v>
      </c>
      <c r="E85" s="120">
        <v>0</v>
      </c>
      <c r="F85" s="31">
        <v>0</v>
      </c>
      <c r="G85" s="8"/>
      <c r="H85" s="8"/>
      <c r="I85" s="8"/>
      <c r="J85" s="8"/>
      <c r="K85" s="8"/>
    </row>
    <row r="86" spans="1:11" ht="22.5">
      <c r="A86" s="66" t="s">
        <v>15</v>
      </c>
      <c r="B86" s="89" t="s">
        <v>257</v>
      </c>
      <c r="C86" s="89" t="s">
        <v>14</v>
      </c>
      <c r="D86" s="95">
        <f>1000-1000</f>
        <v>0</v>
      </c>
      <c r="E86" s="119">
        <v>0</v>
      </c>
      <c r="F86" s="31">
        <v>0</v>
      </c>
      <c r="G86" s="8"/>
      <c r="H86" s="8"/>
      <c r="I86" s="8"/>
      <c r="J86" s="8"/>
      <c r="K86" s="8"/>
    </row>
    <row r="87" spans="1:11" ht="33.75">
      <c r="A87" s="64" t="s">
        <v>102</v>
      </c>
      <c r="B87" s="89" t="s">
        <v>258</v>
      </c>
      <c r="C87" s="89"/>
      <c r="D87" s="95">
        <f>D88</f>
        <v>5124</v>
      </c>
      <c r="E87" s="31">
        <f>E88</f>
        <v>5124</v>
      </c>
      <c r="F87" s="31">
        <f aca="true" t="shared" si="5" ref="F87:F150">E87/D87*100</f>
        <v>100</v>
      </c>
      <c r="G87" s="8"/>
      <c r="H87" s="8"/>
      <c r="I87" s="8"/>
      <c r="J87" s="8"/>
      <c r="K87" s="8"/>
    </row>
    <row r="88" spans="1:11" ht="22.5">
      <c r="A88" s="66" t="s">
        <v>26</v>
      </c>
      <c r="B88" s="89" t="s">
        <v>258</v>
      </c>
      <c r="C88" s="89" t="s">
        <v>13</v>
      </c>
      <c r="D88" s="95">
        <f>D89</f>
        <v>5124</v>
      </c>
      <c r="E88" s="31">
        <f>E89</f>
        <v>5124</v>
      </c>
      <c r="F88" s="31">
        <f t="shared" si="5"/>
        <v>100</v>
      </c>
      <c r="G88" s="8"/>
      <c r="H88" s="8"/>
      <c r="I88" s="8"/>
      <c r="J88" s="8"/>
      <c r="K88" s="8"/>
    </row>
    <row r="89" spans="1:11" ht="22.5">
      <c r="A89" s="66" t="s">
        <v>15</v>
      </c>
      <c r="B89" s="89" t="s">
        <v>258</v>
      </c>
      <c r="C89" s="89" t="s">
        <v>14</v>
      </c>
      <c r="D89" s="95">
        <v>5124</v>
      </c>
      <c r="E89" s="52">
        <v>5124</v>
      </c>
      <c r="F89" s="31">
        <f t="shared" si="5"/>
        <v>100</v>
      </c>
      <c r="G89" s="8"/>
      <c r="H89" s="8"/>
      <c r="I89" s="8"/>
      <c r="J89" s="8"/>
      <c r="K89" s="8"/>
    </row>
    <row r="90" spans="1:11" ht="33.75">
      <c r="A90" s="64" t="s">
        <v>103</v>
      </c>
      <c r="B90" s="89" t="s">
        <v>259</v>
      </c>
      <c r="C90" s="89"/>
      <c r="D90" s="95">
        <f>D91</f>
        <v>1570</v>
      </c>
      <c r="E90" s="31">
        <f>E91</f>
        <v>1565.85</v>
      </c>
      <c r="F90" s="31">
        <f t="shared" si="5"/>
        <v>99.73566878980891</v>
      </c>
      <c r="G90" s="8"/>
      <c r="H90" s="8"/>
      <c r="I90" s="8"/>
      <c r="J90" s="8"/>
      <c r="K90" s="8"/>
    </row>
    <row r="91" spans="1:11" ht="22.5">
      <c r="A91" s="66" t="s">
        <v>26</v>
      </c>
      <c r="B91" s="89" t="s">
        <v>259</v>
      </c>
      <c r="C91" s="89" t="s">
        <v>13</v>
      </c>
      <c r="D91" s="95">
        <f>D92</f>
        <v>1570</v>
      </c>
      <c r="E91" s="31">
        <f>E92</f>
        <v>1565.85</v>
      </c>
      <c r="F91" s="31">
        <f t="shared" si="5"/>
        <v>99.73566878980891</v>
      </c>
      <c r="G91" s="8"/>
      <c r="H91" s="8"/>
      <c r="I91" s="8"/>
      <c r="J91" s="8"/>
      <c r="K91" s="8"/>
    </row>
    <row r="92" spans="1:11" ht="22.5">
      <c r="A92" s="66" t="s">
        <v>15</v>
      </c>
      <c r="B92" s="89" t="s">
        <v>259</v>
      </c>
      <c r="C92" s="89" t="s">
        <v>14</v>
      </c>
      <c r="D92" s="95">
        <f>1836-266</f>
        <v>1570</v>
      </c>
      <c r="E92" s="52">
        <v>1565.85</v>
      </c>
      <c r="F92" s="31">
        <f t="shared" si="5"/>
        <v>99.73566878980891</v>
      </c>
      <c r="G92" s="8"/>
      <c r="H92" s="8"/>
      <c r="I92" s="8"/>
      <c r="J92" s="8"/>
      <c r="K92" s="8"/>
    </row>
    <row r="93" spans="1:11" ht="67.5">
      <c r="A93" s="64" t="s">
        <v>104</v>
      </c>
      <c r="B93" s="89" t="s">
        <v>260</v>
      </c>
      <c r="C93" s="89"/>
      <c r="D93" s="95">
        <f>D94+D106</f>
        <v>72594</v>
      </c>
      <c r="E93" s="95">
        <f>E94+E106</f>
        <v>67886.622</v>
      </c>
      <c r="F93" s="31">
        <f t="shared" si="5"/>
        <v>93.51547235308703</v>
      </c>
      <c r="G93" s="8"/>
      <c r="H93" s="8"/>
      <c r="I93" s="8"/>
      <c r="J93" s="8"/>
      <c r="K93" s="8"/>
    </row>
    <row r="94" spans="1:11" ht="33.75">
      <c r="A94" s="64" t="s">
        <v>105</v>
      </c>
      <c r="B94" s="89" t="s">
        <v>261</v>
      </c>
      <c r="C94" s="89"/>
      <c r="D94" s="95">
        <f>D95+D100+D103</f>
        <v>34675</v>
      </c>
      <c r="E94" s="95">
        <f>E95+E100+E103</f>
        <v>32394.127</v>
      </c>
      <c r="F94" s="31">
        <f t="shared" si="5"/>
        <v>93.4221398702235</v>
      </c>
      <c r="G94" s="8"/>
      <c r="H94" s="8"/>
      <c r="I94" s="8"/>
      <c r="J94" s="8"/>
      <c r="K94" s="8"/>
    </row>
    <row r="95" spans="1:11" ht="22.5">
      <c r="A95" s="64" t="s">
        <v>106</v>
      </c>
      <c r="B95" s="89" t="s">
        <v>262</v>
      </c>
      <c r="C95" s="89"/>
      <c r="D95" s="95">
        <f>D96+D98</f>
        <v>20195</v>
      </c>
      <c r="E95" s="95">
        <f>E96+E98</f>
        <v>18643.356</v>
      </c>
      <c r="F95" s="31">
        <f t="shared" si="5"/>
        <v>92.31669225055707</v>
      </c>
      <c r="G95" s="8"/>
      <c r="H95" s="8"/>
      <c r="I95" s="8"/>
      <c r="J95" s="8"/>
      <c r="K95" s="8"/>
    </row>
    <row r="96" spans="1:11" ht="22.5">
      <c r="A96" s="66" t="s">
        <v>26</v>
      </c>
      <c r="B96" s="89" t="s">
        <v>262</v>
      </c>
      <c r="C96" s="89" t="s">
        <v>13</v>
      </c>
      <c r="D96" s="95">
        <f>D97</f>
        <v>19492</v>
      </c>
      <c r="E96" s="31">
        <f>E97</f>
        <v>18073.363</v>
      </c>
      <c r="F96" s="31">
        <f t="shared" si="5"/>
        <v>92.7219525959368</v>
      </c>
      <c r="G96" s="8"/>
      <c r="H96" s="8"/>
      <c r="I96" s="8"/>
      <c r="J96" s="8"/>
      <c r="K96" s="8"/>
    </row>
    <row r="97" spans="1:11" ht="22.5">
      <c r="A97" s="66" t="s">
        <v>15</v>
      </c>
      <c r="B97" s="89" t="s">
        <v>262</v>
      </c>
      <c r="C97" s="89" t="s">
        <v>14</v>
      </c>
      <c r="D97" s="95">
        <f>26590-1836+1650+140-88-6964</f>
        <v>19492</v>
      </c>
      <c r="E97" s="31">
        <v>18073.363</v>
      </c>
      <c r="F97" s="31">
        <f t="shared" si="5"/>
        <v>92.7219525959368</v>
      </c>
      <c r="G97" s="31">
        <f>G98</f>
        <v>0</v>
      </c>
      <c r="H97" s="8"/>
      <c r="I97" s="8"/>
      <c r="J97" s="8"/>
      <c r="K97" s="8"/>
    </row>
    <row r="98" spans="1:11" ht="12.75">
      <c r="A98" s="73" t="s">
        <v>67</v>
      </c>
      <c r="B98" s="89" t="s">
        <v>262</v>
      </c>
      <c r="C98" s="89" t="s">
        <v>23</v>
      </c>
      <c r="D98" s="95">
        <f>D99</f>
        <v>703</v>
      </c>
      <c r="E98" s="52">
        <f>E99</f>
        <v>569.993</v>
      </c>
      <c r="F98" s="31">
        <f t="shared" si="5"/>
        <v>81.0800853485064</v>
      </c>
      <c r="G98" s="8"/>
      <c r="H98" s="8"/>
      <c r="I98" s="8"/>
      <c r="J98" s="8"/>
      <c r="K98" s="8"/>
    </row>
    <row r="99" spans="1:11" ht="12.75">
      <c r="A99" s="66" t="s">
        <v>66</v>
      </c>
      <c r="B99" s="89" t="s">
        <v>262</v>
      </c>
      <c r="C99" s="89" t="s">
        <v>9</v>
      </c>
      <c r="D99" s="95">
        <v>703</v>
      </c>
      <c r="E99" s="31">
        <v>569.993</v>
      </c>
      <c r="F99" s="31">
        <f t="shared" si="5"/>
        <v>81.0800853485064</v>
      </c>
      <c r="G99" s="31">
        <f>G100</f>
        <v>0</v>
      </c>
      <c r="H99" s="8"/>
      <c r="I99" s="8"/>
      <c r="J99" s="8"/>
      <c r="K99" s="8"/>
    </row>
    <row r="100" spans="1:11" ht="45">
      <c r="A100" s="74" t="s">
        <v>107</v>
      </c>
      <c r="B100" s="89" t="s">
        <v>263</v>
      </c>
      <c r="C100" s="89"/>
      <c r="D100" s="95">
        <f>D101</f>
        <v>8505</v>
      </c>
      <c r="E100" s="31">
        <f>E101</f>
        <v>8078.334</v>
      </c>
      <c r="F100" s="31">
        <f t="shared" si="5"/>
        <v>94.98335097001764</v>
      </c>
      <c r="G100" s="8"/>
      <c r="H100" s="8"/>
      <c r="I100" s="8"/>
      <c r="J100" s="8"/>
      <c r="K100" s="8"/>
    </row>
    <row r="101" spans="1:11" ht="12.75">
      <c r="A101" s="73" t="s">
        <v>67</v>
      </c>
      <c r="B101" s="89" t="s">
        <v>263</v>
      </c>
      <c r="C101" s="89" t="s">
        <v>23</v>
      </c>
      <c r="D101" s="95">
        <f>D102</f>
        <v>8505</v>
      </c>
      <c r="E101" s="52">
        <f>E102</f>
        <v>8078.334</v>
      </c>
      <c r="F101" s="31">
        <f t="shared" si="5"/>
        <v>94.98335097001764</v>
      </c>
      <c r="G101" s="8"/>
      <c r="H101" s="8"/>
      <c r="I101" s="8"/>
      <c r="J101" s="8"/>
      <c r="K101" s="8"/>
    </row>
    <row r="102" spans="1:11" ht="12.75">
      <c r="A102" s="66" t="s">
        <v>66</v>
      </c>
      <c r="B102" s="89" t="s">
        <v>263</v>
      </c>
      <c r="C102" s="89" t="s">
        <v>9</v>
      </c>
      <c r="D102" s="95">
        <v>8505</v>
      </c>
      <c r="E102" s="31">
        <v>8078.334</v>
      </c>
      <c r="F102" s="31">
        <f t="shared" si="5"/>
        <v>94.98335097001764</v>
      </c>
      <c r="G102" s="31">
        <f>G103</f>
        <v>0</v>
      </c>
      <c r="H102" s="8"/>
      <c r="I102" s="8"/>
      <c r="J102" s="8"/>
      <c r="K102" s="8"/>
    </row>
    <row r="103" spans="1:11" ht="33.75">
      <c r="A103" s="64" t="s">
        <v>108</v>
      </c>
      <c r="B103" s="89" t="s">
        <v>264</v>
      </c>
      <c r="C103" s="89"/>
      <c r="D103" s="95">
        <f>D104</f>
        <v>5975</v>
      </c>
      <c r="E103" s="31">
        <f>E104</f>
        <v>5672.437</v>
      </c>
      <c r="F103" s="31">
        <f t="shared" si="5"/>
        <v>94.9361841004184</v>
      </c>
      <c r="G103" s="8"/>
      <c r="H103" s="8"/>
      <c r="I103" s="8"/>
      <c r="J103" s="8"/>
      <c r="K103" s="8"/>
    </row>
    <row r="104" spans="1:11" ht="12.75">
      <c r="A104" s="73" t="s">
        <v>67</v>
      </c>
      <c r="B104" s="89" t="s">
        <v>264</v>
      </c>
      <c r="C104" s="89" t="s">
        <v>23</v>
      </c>
      <c r="D104" s="95">
        <f>D105</f>
        <v>5975</v>
      </c>
      <c r="E104" s="52">
        <f>E105</f>
        <v>5672.437</v>
      </c>
      <c r="F104" s="31">
        <f t="shared" si="5"/>
        <v>94.9361841004184</v>
      </c>
      <c r="G104" s="8"/>
      <c r="H104" s="8"/>
      <c r="I104" s="8"/>
      <c r="J104" s="8"/>
      <c r="K104" s="8"/>
    </row>
    <row r="105" spans="1:11" ht="12.75">
      <c r="A105" s="66" t="s">
        <v>66</v>
      </c>
      <c r="B105" s="89" t="s">
        <v>264</v>
      </c>
      <c r="C105" s="89" t="s">
        <v>9</v>
      </c>
      <c r="D105" s="95">
        <v>5975</v>
      </c>
      <c r="E105" s="31">
        <v>5672.437</v>
      </c>
      <c r="F105" s="31">
        <f t="shared" si="5"/>
        <v>94.9361841004184</v>
      </c>
      <c r="G105" s="8"/>
      <c r="H105" s="8"/>
      <c r="I105" s="8"/>
      <c r="J105" s="8"/>
      <c r="K105" s="8"/>
    </row>
    <row r="106" spans="1:11" ht="22.5">
      <c r="A106" s="64" t="s">
        <v>109</v>
      </c>
      <c r="B106" s="89" t="s">
        <v>265</v>
      </c>
      <c r="C106" s="89"/>
      <c r="D106" s="95">
        <f>D107+D110+D113</f>
        <v>37919</v>
      </c>
      <c r="E106" s="95">
        <f>E107+E110+E113</f>
        <v>35492.494999999995</v>
      </c>
      <c r="F106" s="31">
        <f t="shared" si="5"/>
        <v>93.60082016930825</v>
      </c>
      <c r="G106" s="8"/>
      <c r="H106" s="8"/>
      <c r="I106" s="8"/>
      <c r="J106" s="8"/>
      <c r="K106" s="8"/>
    </row>
    <row r="107" spans="1:11" ht="33.75">
      <c r="A107" s="64" t="s">
        <v>110</v>
      </c>
      <c r="B107" s="89" t="s">
        <v>266</v>
      </c>
      <c r="C107" s="89"/>
      <c r="D107" s="95">
        <f>D108</f>
        <v>5290.000000000001</v>
      </c>
      <c r="E107" s="95">
        <f>E108</f>
        <v>3848.605</v>
      </c>
      <c r="F107" s="31">
        <f t="shared" si="5"/>
        <v>72.75245746691871</v>
      </c>
      <c r="G107" s="8"/>
      <c r="H107" s="8"/>
      <c r="I107" s="8"/>
      <c r="J107" s="8"/>
      <c r="K107" s="8"/>
    </row>
    <row r="108" spans="1:11" ht="22.5">
      <c r="A108" s="66" t="s">
        <v>26</v>
      </c>
      <c r="B108" s="89" t="s">
        <v>266</v>
      </c>
      <c r="C108" s="89" t="s">
        <v>13</v>
      </c>
      <c r="D108" s="95">
        <f>D109</f>
        <v>5290.000000000001</v>
      </c>
      <c r="E108" s="31">
        <f>E109</f>
        <v>3848.605</v>
      </c>
      <c r="F108" s="31">
        <f t="shared" si="5"/>
        <v>72.75245746691871</v>
      </c>
      <c r="G108" s="31">
        <f>G109+G111</f>
        <v>0</v>
      </c>
      <c r="H108" s="8"/>
      <c r="I108" s="8"/>
      <c r="J108" s="8"/>
      <c r="K108" s="8"/>
    </row>
    <row r="109" spans="1:11" ht="22.5">
      <c r="A109" s="66" t="s">
        <v>15</v>
      </c>
      <c r="B109" s="89" t="s">
        <v>266</v>
      </c>
      <c r="C109" s="89" t="s">
        <v>14</v>
      </c>
      <c r="D109" s="95">
        <f>8886.7-52-3544.7</f>
        <v>5290.000000000001</v>
      </c>
      <c r="E109" s="31">
        <v>3848.605</v>
      </c>
      <c r="F109" s="31">
        <f t="shared" si="5"/>
        <v>72.75245746691871</v>
      </c>
      <c r="G109" s="31">
        <f>G110</f>
        <v>0</v>
      </c>
      <c r="H109" s="8"/>
      <c r="I109" s="8"/>
      <c r="J109" s="8"/>
      <c r="K109" s="8"/>
    </row>
    <row r="110" spans="1:11" ht="45">
      <c r="A110" s="64" t="s">
        <v>111</v>
      </c>
      <c r="B110" s="89" t="s">
        <v>267</v>
      </c>
      <c r="C110" s="89"/>
      <c r="D110" s="95">
        <f>D111</f>
        <v>18645</v>
      </c>
      <c r="E110" s="95">
        <f>E111</f>
        <v>17704</v>
      </c>
      <c r="F110" s="31">
        <f t="shared" si="5"/>
        <v>94.95307052829178</v>
      </c>
      <c r="G110" s="8"/>
      <c r="H110" s="8"/>
      <c r="I110" s="8"/>
      <c r="J110" s="8"/>
      <c r="K110" s="8"/>
    </row>
    <row r="111" spans="1:11" ht="22.5">
      <c r="A111" s="66" t="s">
        <v>26</v>
      </c>
      <c r="B111" s="89" t="s">
        <v>267</v>
      </c>
      <c r="C111" s="89" t="s">
        <v>13</v>
      </c>
      <c r="D111" s="95">
        <f>D112</f>
        <v>18645</v>
      </c>
      <c r="E111" s="31">
        <f>E112</f>
        <v>17704</v>
      </c>
      <c r="F111" s="31">
        <f t="shared" si="5"/>
        <v>94.95307052829178</v>
      </c>
      <c r="G111" s="8"/>
      <c r="H111" s="8"/>
      <c r="I111" s="8"/>
      <c r="J111" s="8"/>
      <c r="K111" s="8"/>
    </row>
    <row r="112" spans="1:11" ht="22.5">
      <c r="A112" s="66" t="s">
        <v>15</v>
      </c>
      <c r="B112" s="89" t="s">
        <v>267</v>
      </c>
      <c r="C112" s="89" t="s">
        <v>14</v>
      </c>
      <c r="D112" s="95">
        <v>18645</v>
      </c>
      <c r="E112" s="52">
        <v>17704</v>
      </c>
      <c r="F112" s="31">
        <f t="shared" si="5"/>
        <v>94.95307052829178</v>
      </c>
      <c r="G112" s="8"/>
      <c r="H112" s="8"/>
      <c r="I112" s="8"/>
      <c r="J112" s="8"/>
      <c r="K112" s="8"/>
    </row>
    <row r="113" spans="1:11" ht="45">
      <c r="A113" s="64" t="s">
        <v>112</v>
      </c>
      <c r="B113" s="89" t="s">
        <v>268</v>
      </c>
      <c r="C113" s="89"/>
      <c r="D113" s="95">
        <f>D114</f>
        <v>13984</v>
      </c>
      <c r="E113" s="31">
        <f>E114</f>
        <v>13939.89</v>
      </c>
      <c r="F113" s="31">
        <f t="shared" si="5"/>
        <v>99.6845680778032</v>
      </c>
      <c r="G113" s="31">
        <f>G114</f>
        <v>0</v>
      </c>
      <c r="H113" s="8"/>
      <c r="I113" s="8"/>
      <c r="J113" s="8"/>
      <c r="K113" s="8"/>
    </row>
    <row r="114" spans="1:11" ht="22.5">
      <c r="A114" s="66" t="s">
        <v>26</v>
      </c>
      <c r="B114" s="89" t="s">
        <v>268</v>
      </c>
      <c r="C114" s="89" t="s">
        <v>13</v>
      </c>
      <c r="D114" s="95">
        <f>D115</f>
        <v>13984</v>
      </c>
      <c r="E114" s="31">
        <f>E115</f>
        <v>13939.89</v>
      </c>
      <c r="F114" s="31">
        <f t="shared" si="5"/>
        <v>99.6845680778032</v>
      </c>
      <c r="G114" s="8"/>
      <c r="H114" s="8"/>
      <c r="I114" s="8"/>
      <c r="J114" s="8"/>
      <c r="K114" s="8"/>
    </row>
    <row r="115" spans="1:11" ht="22.5">
      <c r="A115" s="66" t="s">
        <v>15</v>
      </c>
      <c r="B115" s="89" t="s">
        <v>268</v>
      </c>
      <c r="C115" s="89" t="s">
        <v>14</v>
      </c>
      <c r="D115" s="95">
        <v>13984</v>
      </c>
      <c r="E115" s="52">
        <v>13939.89</v>
      </c>
      <c r="F115" s="31">
        <f t="shared" si="5"/>
        <v>99.6845680778032</v>
      </c>
      <c r="G115" s="8"/>
      <c r="H115" s="8"/>
      <c r="I115" s="8"/>
      <c r="J115" s="8"/>
      <c r="K115" s="8"/>
    </row>
    <row r="116" spans="1:11" ht="22.5">
      <c r="A116" s="66" t="s">
        <v>113</v>
      </c>
      <c r="B116" s="89" t="s">
        <v>269</v>
      </c>
      <c r="C116" s="89"/>
      <c r="D116" s="95">
        <f>D117</f>
        <v>10101.5</v>
      </c>
      <c r="E116" s="31">
        <f>E117</f>
        <v>7633.998</v>
      </c>
      <c r="F116" s="31">
        <f t="shared" si="5"/>
        <v>75.57291491362669</v>
      </c>
      <c r="G116" s="8"/>
      <c r="H116" s="8"/>
      <c r="I116" s="8"/>
      <c r="J116" s="8"/>
      <c r="K116" s="8"/>
    </row>
    <row r="117" spans="1:11" ht="28.5" customHeight="1">
      <c r="A117" s="64" t="s">
        <v>114</v>
      </c>
      <c r="B117" s="89" t="s">
        <v>270</v>
      </c>
      <c r="C117" s="89"/>
      <c r="D117" s="95">
        <f>D118+D121+D124+D127+D130+D133+D136</f>
        <v>10101.5</v>
      </c>
      <c r="E117" s="95">
        <f>E118+E121+E124+E127+E130+E133+E136</f>
        <v>7633.998</v>
      </c>
      <c r="F117" s="31">
        <f t="shared" si="5"/>
        <v>75.57291491362669</v>
      </c>
      <c r="G117" s="8"/>
      <c r="H117" s="8"/>
      <c r="I117" s="8"/>
      <c r="J117" s="8"/>
      <c r="K117" s="8"/>
    </row>
    <row r="118" spans="1:11" ht="12.75">
      <c r="A118" s="64" t="s">
        <v>50</v>
      </c>
      <c r="B118" s="89" t="s">
        <v>271</v>
      </c>
      <c r="C118" s="89"/>
      <c r="D118" s="95">
        <f>D119</f>
        <v>1499.1</v>
      </c>
      <c r="E118" s="95">
        <f>E119</f>
        <v>1470.161</v>
      </c>
      <c r="F118" s="31">
        <f t="shared" si="5"/>
        <v>98.06957507838037</v>
      </c>
      <c r="G118" s="8"/>
      <c r="H118" s="8"/>
      <c r="I118" s="8"/>
      <c r="J118" s="8"/>
      <c r="K118" s="8"/>
    </row>
    <row r="119" spans="1:11" ht="22.5">
      <c r="A119" s="66" t="s">
        <v>26</v>
      </c>
      <c r="B119" s="89" t="s">
        <v>271</v>
      </c>
      <c r="C119" s="94">
        <v>200</v>
      </c>
      <c r="D119" s="95">
        <f>D120</f>
        <v>1499.1</v>
      </c>
      <c r="E119" s="31">
        <f>E120</f>
        <v>1470.161</v>
      </c>
      <c r="F119" s="31">
        <f t="shared" si="5"/>
        <v>98.06957507838037</v>
      </c>
      <c r="G119" s="8"/>
      <c r="H119" s="8"/>
      <c r="I119" s="8"/>
      <c r="J119" s="8"/>
      <c r="K119" s="8"/>
    </row>
    <row r="120" spans="1:11" ht="22.5">
      <c r="A120" s="66" t="s">
        <v>15</v>
      </c>
      <c r="B120" s="89" t="s">
        <v>271</v>
      </c>
      <c r="C120" s="94">
        <v>240</v>
      </c>
      <c r="D120" s="95">
        <f>1999-499.9</f>
        <v>1499.1</v>
      </c>
      <c r="E120" s="31">
        <v>1470.161</v>
      </c>
      <c r="F120" s="31">
        <f t="shared" si="5"/>
        <v>98.06957507838037</v>
      </c>
      <c r="G120" s="8"/>
      <c r="H120" s="8"/>
      <c r="I120" s="8"/>
      <c r="J120" s="8"/>
      <c r="K120" s="8"/>
    </row>
    <row r="121" spans="1:11" ht="22.5">
      <c r="A121" s="64" t="s">
        <v>115</v>
      </c>
      <c r="B121" s="89" t="s">
        <v>272</v>
      </c>
      <c r="C121" s="94"/>
      <c r="D121" s="95">
        <f>D122</f>
        <v>2893.4</v>
      </c>
      <c r="E121" s="31">
        <f>E122</f>
        <v>2893.426</v>
      </c>
      <c r="F121" s="31">
        <f t="shared" si="5"/>
        <v>100.00089859680652</v>
      </c>
      <c r="G121" s="8"/>
      <c r="H121" s="8"/>
      <c r="I121" s="8"/>
      <c r="J121" s="8"/>
      <c r="K121" s="8"/>
    </row>
    <row r="122" spans="1:11" ht="22.5">
      <c r="A122" s="66" t="s">
        <v>26</v>
      </c>
      <c r="B122" s="89" t="s">
        <v>272</v>
      </c>
      <c r="C122" s="94">
        <v>200</v>
      </c>
      <c r="D122" s="95">
        <f>D123</f>
        <v>2893.4</v>
      </c>
      <c r="E122" s="31">
        <f>E123</f>
        <v>2893.426</v>
      </c>
      <c r="F122" s="31">
        <f t="shared" si="5"/>
        <v>100.00089859680652</v>
      </c>
      <c r="G122" s="8"/>
      <c r="H122" s="8"/>
      <c r="I122" s="8"/>
      <c r="J122" s="8"/>
      <c r="K122" s="8"/>
    </row>
    <row r="123" spans="1:11" ht="22.5">
      <c r="A123" s="66" t="s">
        <v>15</v>
      </c>
      <c r="B123" s="89" t="s">
        <v>272</v>
      </c>
      <c r="C123" s="94">
        <v>240</v>
      </c>
      <c r="D123" s="95">
        <f>3111.4-218</f>
        <v>2893.4</v>
      </c>
      <c r="E123" s="55">
        <v>2893.426</v>
      </c>
      <c r="F123" s="31">
        <f t="shared" si="5"/>
        <v>100.00089859680652</v>
      </c>
      <c r="G123" s="8"/>
      <c r="H123" s="8"/>
      <c r="I123" s="8"/>
      <c r="J123" s="8"/>
      <c r="K123" s="8"/>
    </row>
    <row r="124" spans="1:11" ht="12.75">
      <c r="A124" s="64" t="s">
        <v>116</v>
      </c>
      <c r="B124" s="89" t="s">
        <v>273</v>
      </c>
      <c r="C124" s="94"/>
      <c r="D124" s="95">
        <f>D125</f>
        <v>220</v>
      </c>
      <c r="E124" s="52">
        <f>E125</f>
        <v>218.368</v>
      </c>
      <c r="F124" s="31">
        <f t="shared" si="5"/>
        <v>99.25818181818181</v>
      </c>
      <c r="G124" s="8"/>
      <c r="H124" s="8"/>
      <c r="I124" s="8"/>
      <c r="J124" s="8"/>
      <c r="K124" s="8"/>
    </row>
    <row r="125" spans="1:11" ht="22.5">
      <c r="A125" s="66" t="s">
        <v>26</v>
      </c>
      <c r="B125" s="89" t="s">
        <v>273</v>
      </c>
      <c r="C125" s="94">
        <v>200</v>
      </c>
      <c r="D125" s="95">
        <f>D126</f>
        <v>220</v>
      </c>
      <c r="E125" s="52">
        <f>E126</f>
        <v>218.368</v>
      </c>
      <c r="F125" s="31">
        <f t="shared" si="5"/>
        <v>99.25818181818181</v>
      </c>
      <c r="G125" s="8"/>
      <c r="H125" s="8"/>
      <c r="I125" s="8"/>
      <c r="J125" s="8"/>
      <c r="K125" s="8"/>
    </row>
    <row r="126" spans="1:11" ht="22.5">
      <c r="A126" s="66" t="s">
        <v>15</v>
      </c>
      <c r="B126" s="89" t="s">
        <v>273</v>
      </c>
      <c r="C126" s="94">
        <v>240</v>
      </c>
      <c r="D126" s="95">
        <f>500+450-730</f>
        <v>220</v>
      </c>
      <c r="E126" s="51">
        <v>218.368</v>
      </c>
      <c r="F126" s="31">
        <f t="shared" si="5"/>
        <v>99.25818181818181</v>
      </c>
      <c r="G126" s="8"/>
      <c r="H126" s="8"/>
      <c r="I126" s="8"/>
      <c r="J126" s="8"/>
      <c r="K126" s="8"/>
    </row>
    <row r="127" spans="1:11" ht="12.75">
      <c r="A127" s="64" t="s">
        <v>117</v>
      </c>
      <c r="B127" s="89" t="s">
        <v>274</v>
      </c>
      <c r="C127" s="94"/>
      <c r="D127" s="95">
        <f>D128</f>
        <v>3800</v>
      </c>
      <c r="E127" s="31">
        <f>E128</f>
        <v>1372.04</v>
      </c>
      <c r="F127" s="31">
        <f t="shared" si="5"/>
        <v>36.10631578947368</v>
      </c>
      <c r="G127" s="8"/>
      <c r="H127" s="8"/>
      <c r="I127" s="8"/>
      <c r="J127" s="8"/>
      <c r="K127" s="8"/>
    </row>
    <row r="128" spans="1:11" ht="22.5">
      <c r="A128" s="66" t="s">
        <v>26</v>
      </c>
      <c r="B128" s="89" t="s">
        <v>274</v>
      </c>
      <c r="C128" s="94">
        <v>200</v>
      </c>
      <c r="D128" s="95">
        <f>D129</f>
        <v>3800</v>
      </c>
      <c r="E128" s="52">
        <f>E129</f>
        <v>1372.04</v>
      </c>
      <c r="F128" s="31">
        <f t="shared" si="5"/>
        <v>36.10631578947368</v>
      </c>
      <c r="G128" s="8"/>
      <c r="H128" s="8"/>
      <c r="I128" s="8"/>
      <c r="J128" s="8"/>
      <c r="K128" s="8"/>
    </row>
    <row r="129" spans="1:11" ht="22.5">
      <c r="A129" s="66" t="s">
        <v>15</v>
      </c>
      <c r="B129" s="89" t="s">
        <v>274</v>
      </c>
      <c r="C129" s="94">
        <v>240</v>
      </c>
      <c r="D129" s="95">
        <f>5000-1200</f>
        <v>3800</v>
      </c>
      <c r="E129" s="51">
        <v>1372.04</v>
      </c>
      <c r="F129" s="31">
        <f t="shared" si="5"/>
        <v>36.10631578947368</v>
      </c>
      <c r="G129" s="8"/>
      <c r="H129" s="8"/>
      <c r="I129" s="8"/>
      <c r="J129" s="8"/>
      <c r="K129" s="8"/>
    </row>
    <row r="130" spans="1:11" ht="12.75">
      <c r="A130" s="64" t="s">
        <v>118</v>
      </c>
      <c r="B130" s="89" t="s">
        <v>275</v>
      </c>
      <c r="C130" s="94"/>
      <c r="D130" s="95">
        <f>D131</f>
        <v>850</v>
      </c>
      <c r="E130" s="31">
        <f>E131</f>
        <v>841.003</v>
      </c>
      <c r="F130" s="31">
        <f t="shared" si="5"/>
        <v>98.9415294117647</v>
      </c>
      <c r="G130" s="8"/>
      <c r="H130" s="8"/>
      <c r="I130" s="8"/>
      <c r="J130" s="8"/>
      <c r="K130" s="8"/>
    </row>
    <row r="131" spans="1:11" ht="22.5">
      <c r="A131" s="66" t="s">
        <v>26</v>
      </c>
      <c r="B131" s="89" t="s">
        <v>275</v>
      </c>
      <c r="C131" s="94">
        <v>200</v>
      </c>
      <c r="D131" s="95">
        <f>D132</f>
        <v>850</v>
      </c>
      <c r="E131" s="31">
        <f>E132</f>
        <v>841.003</v>
      </c>
      <c r="F131" s="31">
        <f t="shared" si="5"/>
        <v>98.9415294117647</v>
      </c>
      <c r="G131" s="8"/>
      <c r="H131" s="8"/>
      <c r="I131" s="8"/>
      <c r="J131" s="8"/>
      <c r="K131" s="8"/>
    </row>
    <row r="132" spans="1:11" ht="22.5">
      <c r="A132" s="66" t="s">
        <v>15</v>
      </c>
      <c r="B132" s="89" t="s">
        <v>275</v>
      </c>
      <c r="C132" s="94">
        <v>240</v>
      </c>
      <c r="D132" s="95">
        <f>1000-150</f>
        <v>850</v>
      </c>
      <c r="E132" s="51">
        <v>841.003</v>
      </c>
      <c r="F132" s="31">
        <f t="shared" si="5"/>
        <v>98.9415294117647</v>
      </c>
      <c r="G132" s="8"/>
      <c r="H132" s="8"/>
      <c r="I132" s="8"/>
      <c r="J132" s="8"/>
      <c r="K132" s="8"/>
    </row>
    <row r="133" spans="1:11" ht="22.5">
      <c r="A133" s="64" t="s">
        <v>68</v>
      </c>
      <c r="B133" s="89" t="s">
        <v>276</v>
      </c>
      <c r="C133" s="94"/>
      <c r="D133" s="95">
        <f>D134</f>
        <v>500</v>
      </c>
      <c r="E133" s="95">
        <f>E134</f>
        <v>500</v>
      </c>
      <c r="F133" s="31">
        <f t="shared" si="5"/>
        <v>100</v>
      </c>
      <c r="G133" s="8"/>
      <c r="H133" s="8"/>
      <c r="I133" s="8"/>
      <c r="J133" s="8"/>
      <c r="K133" s="8"/>
    </row>
    <row r="134" spans="1:11" ht="22.5">
      <c r="A134" s="66" t="s">
        <v>26</v>
      </c>
      <c r="B134" s="89" t="s">
        <v>276</v>
      </c>
      <c r="C134" s="94">
        <v>200</v>
      </c>
      <c r="D134" s="95">
        <f>D135</f>
        <v>500</v>
      </c>
      <c r="E134" s="31">
        <f>E135</f>
        <v>500</v>
      </c>
      <c r="F134" s="31">
        <f t="shared" si="5"/>
        <v>100</v>
      </c>
      <c r="G134" s="8"/>
      <c r="H134" s="8"/>
      <c r="I134" s="8"/>
      <c r="J134" s="8"/>
      <c r="K134" s="8"/>
    </row>
    <row r="135" spans="1:11" ht="22.5">
      <c r="A135" s="66" t="s">
        <v>15</v>
      </c>
      <c r="B135" s="89" t="s">
        <v>276</v>
      </c>
      <c r="C135" s="94">
        <v>240</v>
      </c>
      <c r="D135" s="95">
        <v>500</v>
      </c>
      <c r="E135" s="51">
        <v>500</v>
      </c>
      <c r="F135" s="31">
        <f t="shared" si="5"/>
        <v>100</v>
      </c>
      <c r="G135" s="8"/>
      <c r="H135" s="8"/>
      <c r="I135" s="8"/>
      <c r="J135" s="8"/>
      <c r="K135" s="8"/>
    </row>
    <row r="136" spans="1:11" ht="12.75">
      <c r="A136" s="64" t="s">
        <v>119</v>
      </c>
      <c r="B136" s="89" t="s">
        <v>277</v>
      </c>
      <c r="C136" s="94"/>
      <c r="D136" s="95">
        <f>D137</f>
        <v>339</v>
      </c>
      <c r="E136" s="51">
        <f>E137</f>
        <v>339</v>
      </c>
      <c r="F136" s="31">
        <f t="shared" si="5"/>
        <v>100</v>
      </c>
      <c r="G136" s="8"/>
      <c r="H136" s="8"/>
      <c r="I136" s="8"/>
      <c r="J136" s="8"/>
      <c r="K136" s="8"/>
    </row>
    <row r="137" spans="1:11" ht="22.5">
      <c r="A137" s="66" t="s">
        <v>26</v>
      </c>
      <c r="B137" s="89" t="s">
        <v>277</v>
      </c>
      <c r="C137" s="94">
        <v>200</v>
      </c>
      <c r="D137" s="95">
        <f>D138</f>
        <v>339</v>
      </c>
      <c r="E137" s="31">
        <f>E138</f>
        <v>339</v>
      </c>
      <c r="F137" s="31">
        <f t="shared" si="5"/>
        <v>100</v>
      </c>
      <c r="G137" s="8"/>
      <c r="H137" s="8"/>
      <c r="I137" s="8"/>
      <c r="J137" s="8"/>
      <c r="K137" s="8"/>
    </row>
    <row r="138" spans="1:11" ht="22.5">
      <c r="A138" s="66" t="s">
        <v>15</v>
      </c>
      <c r="B138" s="89" t="s">
        <v>277</v>
      </c>
      <c r="C138" s="94">
        <v>240</v>
      </c>
      <c r="D138" s="95">
        <f>347.4-8.4</f>
        <v>339</v>
      </c>
      <c r="E138" s="51">
        <v>339</v>
      </c>
      <c r="F138" s="31">
        <f t="shared" si="5"/>
        <v>100</v>
      </c>
      <c r="G138" s="8"/>
      <c r="H138" s="8"/>
      <c r="I138" s="8"/>
      <c r="J138" s="8"/>
      <c r="K138" s="8"/>
    </row>
    <row r="139" spans="1:11" ht="22.5">
      <c r="A139" s="70" t="s">
        <v>120</v>
      </c>
      <c r="B139" s="89" t="s">
        <v>278</v>
      </c>
      <c r="C139" s="89"/>
      <c r="D139" s="95">
        <f aca="true" t="shared" si="6" ref="D139:E142">D140</f>
        <v>217</v>
      </c>
      <c r="E139" s="31">
        <f t="shared" si="6"/>
        <v>212.434</v>
      </c>
      <c r="F139" s="31">
        <f t="shared" si="5"/>
        <v>97.89585253456221</v>
      </c>
      <c r="G139" s="8"/>
      <c r="H139" s="8"/>
      <c r="I139" s="8"/>
      <c r="J139" s="8"/>
      <c r="K139" s="8"/>
    </row>
    <row r="140" spans="1:11" ht="22.5">
      <c r="A140" s="64" t="s">
        <v>121</v>
      </c>
      <c r="B140" s="89" t="s">
        <v>279</v>
      </c>
      <c r="C140" s="89"/>
      <c r="D140" s="95">
        <f t="shared" si="6"/>
        <v>217</v>
      </c>
      <c r="E140" s="31">
        <f t="shared" si="6"/>
        <v>212.434</v>
      </c>
      <c r="F140" s="31">
        <f t="shared" si="5"/>
        <v>97.89585253456221</v>
      </c>
      <c r="G140" s="31">
        <f>G141</f>
        <v>0</v>
      </c>
      <c r="H140" s="8"/>
      <c r="I140" s="8"/>
      <c r="J140" s="8"/>
      <c r="K140" s="8"/>
    </row>
    <row r="141" spans="1:11" ht="45">
      <c r="A141" s="64" t="s">
        <v>122</v>
      </c>
      <c r="B141" s="89" t="s">
        <v>280</v>
      </c>
      <c r="C141" s="89"/>
      <c r="D141" s="95">
        <f t="shared" si="6"/>
        <v>217</v>
      </c>
      <c r="E141" s="51">
        <f t="shared" si="6"/>
        <v>212.434</v>
      </c>
      <c r="F141" s="31">
        <f t="shared" si="5"/>
        <v>97.89585253456221</v>
      </c>
      <c r="G141" s="8"/>
      <c r="H141" s="8"/>
      <c r="I141" s="8"/>
      <c r="J141" s="8"/>
      <c r="K141" s="8"/>
    </row>
    <row r="142" spans="1:11" ht="22.5">
      <c r="A142" s="66" t="s">
        <v>26</v>
      </c>
      <c r="B142" s="89" t="s">
        <v>280</v>
      </c>
      <c r="C142" s="89" t="s">
        <v>13</v>
      </c>
      <c r="D142" s="95">
        <f t="shared" si="6"/>
        <v>217</v>
      </c>
      <c r="E142" s="31">
        <f t="shared" si="6"/>
        <v>212.434</v>
      </c>
      <c r="F142" s="31">
        <f t="shared" si="5"/>
        <v>97.89585253456221</v>
      </c>
      <c r="G142" s="31">
        <f>G143</f>
        <v>0</v>
      </c>
      <c r="H142" s="8"/>
      <c r="I142" s="8"/>
      <c r="J142" s="8"/>
      <c r="K142" s="8"/>
    </row>
    <row r="143" spans="1:11" ht="22.5">
      <c r="A143" s="66" t="s">
        <v>15</v>
      </c>
      <c r="B143" s="89" t="s">
        <v>280</v>
      </c>
      <c r="C143" s="89" t="s">
        <v>14</v>
      </c>
      <c r="D143" s="95">
        <v>217</v>
      </c>
      <c r="E143" s="31">
        <v>212.434</v>
      </c>
      <c r="F143" s="31">
        <f t="shared" si="5"/>
        <v>97.89585253456221</v>
      </c>
      <c r="G143" s="8"/>
      <c r="H143" s="8"/>
      <c r="I143" s="8"/>
      <c r="J143" s="8"/>
      <c r="K143" s="8"/>
    </row>
    <row r="144" spans="1:11" ht="22.5">
      <c r="A144" s="63" t="s">
        <v>123</v>
      </c>
      <c r="B144" s="88" t="s">
        <v>281</v>
      </c>
      <c r="C144" s="88"/>
      <c r="D144" s="99">
        <f>D145+D167+D171+D178</f>
        <v>74780.73999999999</v>
      </c>
      <c r="E144" s="99">
        <f>E145+E167+E171+E178</f>
        <v>71631.67300000001</v>
      </c>
      <c r="F144" s="47">
        <f t="shared" si="5"/>
        <v>95.78893308624656</v>
      </c>
      <c r="G144" s="8"/>
      <c r="H144" s="8"/>
      <c r="I144" s="8"/>
      <c r="J144" s="8"/>
      <c r="K144" s="8"/>
    </row>
    <row r="145" spans="1:11" ht="22.5">
      <c r="A145" s="64" t="s">
        <v>124</v>
      </c>
      <c r="B145" s="89" t="s">
        <v>282</v>
      </c>
      <c r="C145" s="89"/>
      <c r="D145" s="95">
        <f>D146+D149+D152+D155+D158+D161+D164</f>
        <v>31490.199999999997</v>
      </c>
      <c r="E145" s="95">
        <f>E146+E149+E152+E155+E158+E161+E164</f>
        <v>29352.257999999998</v>
      </c>
      <c r="F145" s="31">
        <f t="shared" si="5"/>
        <v>93.21077033489784</v>
      </c>
      <c r="G145" s="8"/>
      <c r="H145" s="8"/>
      <c r="I145" s="8"/>
      <c r="J145" s="8"/>
      <c r="K145" s="8"/>
    </row>
    <row r="146" spans="1:11" ht="22.5">
      <c r="A146" s="64" t="s">
        <v>125</v>
      </c>
      <c r="B146" s="89" t="s">
        <v>283</v>
      </c>
      <c r="C146" s="89"/>
      <c r="D146" s="95">
        <f>D147</f>
        <v>3800.1</v>
      </c>
      <c r="E146" s="31">
        <f>E147</f>
        <v>3068.82</v>
      </c>
      <c r="F146" s="31">
        <f t="shared" si="5"/>
        <v>80.75629588695034</v>
      </c>
      <c r="G146" s="8"/>
      <c r="H146" s="8"/>
      <c r="I146" s="8"/>
      <c r="J146" s="8"/>
      <c r="K146" s="8"/>
    </row>
    <row r="147" spans="1:11" ht="22.5">
      <c r="A147" s="66" t="s">
        <v>126</v>
      </c>
      <c r="B147" s="89" t="s">
        <v>283</v>
      </c>
      <c r="C147" s="89" t="s">
        <v>29</v>
      </c>
      <c r="D147" s="95">
        <f>D148</f>
        <v>3800.1</v>
      </c>
      <c r="E147" s="51">
        <f>E148</f>
        <v>3068.82</v>
      </c>
      <c r="F147" s="31">
        <f t="shared" si="5"/>
        <v>80.75629588695034</v>
      </c>
      <c r="G147" s="8"/>
      <c r="H147" s="8"/>
      <c r="I147" s="8"/>
      <c r="J147" s="8"/>
      <c r="K147" s="8"/>
    </row>
    <row r="148" spans="1:11" ht="12.75">
      <c r="A148" s="66" t="s">
        <v>30</v>
      </c>
      <c r="B148" s="89" t="s">
        <v>283</v>
      </c>
      <c r="C148" s="89" t="s">
        <v>31</v>
      </c>
      <c r="D148" s="95">
        <v>3800.1</v>
      </c>
      <c r="E148" s="31">
        <v>3068.82</v>
      </c>
      <c r="F148" s="31">
        <f t="shared" si="5"/>
        <v>80.75629588695034</v>
      </c>
      <c r="G148" s="31">
        <f>G149</f>
        <v>0</v>
      </c>
      <c r="H148" s="8"/>
      <c r="I148" s="8"/>
      <c r="J148" s="8"/>
      <c r="K148" s="8"/>
    </row>
    <row r="149" spans="1:11" ht="33.75">
      <c r="A149" s="64" t="s">
        <v>127</v>
      </c>
      <c r="B149" s="89" t="s">
        <v>284</v>
      </c>
      <c r="C149" s="89"/>
      <c r="D149" s="95">
        <f>D150</f>
        <v>25489.3</v>
      </c>
      <c r="E149" s="31">
        <f>E150</f>
        <v>24163.428</v>
      </c>
      <c r="F149" s="31">
        <f t="shared" si="5"/>
        <v>94.7983192947629</v>
      </c>
      <c r="G149" s="8"/>
      <c r="H149" s="8"/>
      <c r="I149" s="8"/>
      <c r="J149" s="8"/>
      <c r="K149" s="8"/>
    </row>
    <row r="150" spans="1:11" ht="22.5">
      <c r="A150" s="66" t="s">
        <v>126</v>
      </c>
      <c r="B150" s="89" t="s">
        <v>284</v>
      </c>
      <c r="C150" s="89" t="s">
        <v>29</v>
      </c>
      <c r="D150" s="95">
        <f>D151</f>
        <v>25489.3</v>
      </c>
      <c r="E150" s="51">
        <f>E151</f>
        <v>24163.428</v>
      </c>
      <c r="F150" s="31">
        <f t="shared" si="5"/>
        <v>94.7983192947629</v>
      </c>
      <c r="G150" s="8"/>
      <c r="H150" s="8"/>
      <c r="I150" s="8"/>
      <c r="J150" s="8"/>
      <c r="K150" s="8"/>
    </row>
    <row r="151" spans="1:11" ht="12.75">
      <c r="A151" s="66" t="s">
        <v>30</v>
      </c>
      <c r="B151" s="89" t="s">
        <v>284</v>
      </c>
      <c r="C151" s="89" t="s">
        <v>31</v>
      </c>
      <c r="D151" s="95">
        <v>25489.3</v>
      </c>
      <c r="E151" s="31">
        <v>24163.428</v>
      </c>
      <c r="F151" s="31">
        <f aca="true" t="shared" si="7" ref="F151:F214">E151/D151*100</f>
        <v>94.7983192947629</v>
      </c>
      <c r="G151" s="31">
        <f>G152</f>
        <v>0</v>
      </c>
      <c r="H151" s="8"/>
      <c r="I151" s="8"/>
      <c r="J151" s="8"/>
      <c r="K151" s="8"/>
    </row>
    <row r="152" spans="1:11" ht="22.5">
      <c r="A152" s="64" t="s">
        <v>128</v>
      </c>
      <c r="B152" s="89" t="s">
        <v>285</v>
      </c>
      <c r="C152" s="56"/>
      <c r="D152" s="100">
        <f>D153</f>
        <v>0</v>
      </c>
      <c r="E152" s="116">
        <f>E153</f>
        <v>0</v>
      </c>
      <c r="F152" s="31">
        <v>0</v>
      </c>
      <c r="G152" s="8"/>
      <c r="H152" s="8"/>
      <c r="I152" s="8"/>
      <c r="J152" s="8"/>
      <c r="K152" s="8"/>
    </row>
    <row r="153" spans="1:11" ht="22.5">
      <c r="A153" s="66" t="s">
        <v>26</v>
      </c>
      <c r="B153" s="89" t="s">
        <v>285</v>
      </c>
      <c r="C153" s="89" t="s">
        <v>13</v>
      </c>
      <c r="D153" s="100">
        <f>D154</f>
        <v>0</v>
      </c>
      <c r="E153" s="118">
        <v>0</v>
      </c>
      <c r="F153" s="31">
        <v>0</v>
      </c>
      <c r="G153" s="8"/>
      <c r="H153" s="8"/>
      <c r="I153" s="8"/>
      <c r="J153" s="8"/>
      <c r="K153" s="8"/>
    </row>
    <row r="154" spans="1:11" ht="22.5">
      <c r="A154" s="66" t="s">
        <v>15</v>
      </c>
      <c r="B154" s="89" t="s">
        <v>285</v>
      </c>
      <c r="C154" s="89" t="s">
        <v>14</v>
      </c>
      <c r="D154" s="100">
        <f>3445-3445</f>
        <v>0</v>
      </c>
      <c r="E154" s="116">
        <v>0</v>
      </c>
      <c r="F154" s="31">
        <v>0</v>
      </c>
      <c r="G154" s="31">
        <f>G155</f>
        <v>0</v>
      </c>
      <c r="H154" s="8"/>
      <c r="I154" s="8"/>
      <c r="J154" s="8"/>
      <c r="K154" s="8"/>
    </row>
    <row r="155" spans="1:11" ht="22.5">
      <c r="A155" s="64" t="s">
        <v>129</v>
      </c>
      <c r="B155" s="89" t="s">
        <v>286</v>
      </c>
      <c r="C155" s="101"/>
      <c r="D155" s="102">
        <f>D156</f>
        <v>0</v>
      </c>
      <c r="E155" s="116">
        <f>E156</f>
        <v>0</v>
      </c>
      <c r="F155" s="31">
        <v>0</v>
      </c>
      <c r="G155" s="8"/>
      <c r="H155" s="8"/>
      <c r="I155" s="8"/>
      <c r="J155" s="8"/>
      <c r="K155" s="8"/>
    </row>
    <row r="156" spans="1:11" ht="22.5">
      <c r="A156" s="66" t="s">
        <v>126</v>
      </c>
      <c r="B156" s="89" t="s">
        <v>286</v>
      </c>
      <c r="C156" s="101" t="s">
        <v>29</v>
      </c>
      <c r="D156" s="102">
        <f>D157</f>
        <v>0</v>
      </c>
      <c r="E156" s="118">
        <v>0</v>
      </c>
      <c r="F156" s="31">
        <v>0</v>
      </c>
      <c r="G156" s="8"/>
      <c r="H156" s="8"/>
      <c r="I156" s="8"/>
      <c r="J156" s="8"/>
      <c r="K156" s="8"/>
    </row>
    <row r="157" spans="1:11" ht="12.75">
      <c r="A157" s="66" t="s">
        <v>30</v>
      </c>
      <c r="B157" s="89" t="s">
        <v>286</v>
      </c>
      <c r="C157" s="101" t="s">
        <v>31</v>
      </c>
      <c r="D157" s="102">
        <f>799.3-799.3</f>
        <v>0</v>
      </c>
      <c r="E157" s="116">
        <v>0</v>
      </c>
      <c r="F157" s="31">
        <v>0</v>
      </c>
      <c r="G157" s="8"/>
      <c r="H157" s="8"/>
      <c r="I157" s="8"/>
      <c r="J157" s="8"/>
      <c r="K157" s="8"/>
    </row>
    <row r="158" spans="1:11" ht="37.5" customHeight="1">
      <c r="A158" s="64" t="s">
        <v>130</v>
      </c>
      <c r="B158" s="89" t="s">
        <v>287</v>
      </c>
      <c r="C158" s="101"/>
      <c r="D158" s="102">
        <f>D159</f>
        <v>2000.8</v>
      </c>
      <c r="E158" s="31">
        <f>E159</f>
        <v>2000.76</v>
      </c>
      <c r="F158" s="31">
        <f t="shared" si="7"/>
        <v>99.99800079968013</v>
      </c>
      <c r="G158" s="8"/>
      <c r="H158" s="8"/>
      <c r="I158" s="8"/>
      <c r="J158" s="8"/>
      <c r="K158" s="8"/>
    </row>
    <row r="159" spans="1:11" ht="22.5">
      <c r="A159" s="66" t="s">
        <v>26</v>
      </c>
      <c r="B159" s="89" t="s">
        <v>287</v>
      </c>
      <c r="C159" s="89" t="s">
        <v>13</v>
      </c>
      <c r="D159" s="102">
        <f>D160</f>
        <v>2000.8</v>
      </c>
      <c r="E159" s="51">
        <f>E160</f>
        <v>2000.76</v>
      </c>
      <c r="F159" s="31">
        <f t="shared" si="7"/>
        <v>99.99800079968013</v>
      </c>
      <c r="G159" s="8"/>
      <c r="H159" s="8"/>
      <c r="I159" s="8"/>
      <c r="J159" s="8"/>
      <c r="K159" s="8"/>
    </row>
    <row r="160" spans="1:11" ht="22.5">
      <c r="A160" s="66" t="s">
        <v>15</v>
      </c>
      <c r="B160" s="89" t="s">
        <v>287</v>
      </c>
      <c r="C160" s="89" t="s">
        <v>14</v>
      </c>
      <c r="D160" s="102">
        <v>2000.8</v>
      </c>
      <c r="E160" s="31">
        <v>2000.76</v>
      </c>
      <c r="F160" s="31">
        <f t="shared" si="7"/>
        <v>99.99800079968013</v>
      </c>
      <c r="G160" s="8"/>
      <c r="H160" s="8"/>
      <c r="I160" s="8"/>
      <c r="J160" s="8"/>
      <c r="K160" s="8"/>
    </row>
    <row r="161" spans="1:11" ht="12.75">
      <c r="A161" s="64" t="s">
        <v>131</v>
      </c>
      <c r="B161" s="89" t="s">
        <v>288</v>
      </c>
      <c r="C161" s="101"/>
      <c r="D161" s="102">
        <v>200</v>
      </c>
      <c r="E161" s="31">
        <f>E162</f>
        <v>119.25</v>
      </c>
      <c r="F161" s="31">
        <f t="shared" si="7"/>
        <v>59.62499999999999</v>
      </c>
      <c r="G161" s="8"/>
      <c r="H161" s="8"/>
      <c r="I161" s="8"/>
      <c r="J161" s="8"/>
      <c r="K161" s="8"/>
    </row>
    <row r="162" spans="1:11" ht="22.5">
      <c r="A162" s="66" t="s">
        <v>26</v>
      </c>
      <c r="B162" s="89" t="s">
        <v>288</v>
      </c>
      <c r="C162" s="101" t="s">
        <v>13</v>
      </c>
      <c r="D162" s="102">
        <v>200</v>
      </c>
      <c r="E162" s="51">
        <f>E163</f>
        <v>119.25</v>
      </c>
      <c r="F162" s="31">
        <f t="shared" si="7"/>
        <v>59.62499999999999</v>
      </c>
      <c r="G162" s="8"/>
      <c r="H162" s="8"/>
      <c r="I162" s="8"/>
      <c r="J162" s="8"/>
      <c r="K162" s="8"/>
    </row>
    <row r="163" spans="1:11" ht="22.5">
      <c r="A163" s="66" t="s">
        <v>15</v>
      </c>
      <c r="B163" s="89" t="s">
        <v>288</v>
      </c>
      <c r="C163" s="101" t="s">
        <v>14</v>
      </c>
      <c r="D163" s="102">
        <v>200</v>
      </c>
      <c r="E163" s="31">
        <v>119.25</v>
      </c>
      <c r="F163" s="31">
        <f t="shared" si="7"/>
        <v>59.62499999999999</v>
      </c>
      <c r="G163" s="8"/>
      <c r="H163" s="8"/>
      <c r="I163" s="8"/>
      <c r="J163" s="8"/>
      <c r="K163" s="8"/>
    </row>
    <row r="164" spans="1:11" ht="22.5">
      <c r="A164" s="64" t="s">
        <v>132</v>
      </c>
      <c r="B164" s="89" t="s">
        <v>289</v>
      </c>
      <c r="C164" s="101"/>
      <c r="D164" s="102">
        <f>D165</f>
        <v>0</v>
      </c>
      <c r="E164" s="116">
        <f>E165</f>
        <v>0</v>
      </c>
      <c r="F164" s="31">
        <v>0</v>
      </c>
      <c r="G164" s="8"/>
      <c r="H164" s="8"/>
      <c r="I164" s="8"/>
      <c r="J164" s="8"/>
      <c r="K164" s="8"/>
    </row>
    <row r="165" spans="1:11" ht="22.5">
      <c r="A165" s="66" t="s">
        <v>126</v>
      </c>
      <c r="B165" s="89" t="s">
        <v>289</v>
      </c>
      <c r="C165" s="89" t="s">
        <v>29</v>
      </c>
      <c r="D165" s="102">
        <f>D166</f>
        <v>0</v>
      </c>
      <c r="E165" s="116">
        <f>E166</f>
        <v>0</v>
      </c>
      <c r="F165" s="31">
        <v>0</v>
      </c>
      <c r="G165" s="8"/>
      <c r="H165" s="8"/>
      <c r="I165" s="8"/>
      <c r="J165" s="8"/>
      <c r="K165" s="8"/>
    </row>
    <row r="166" spans="1:11" ht="12.75">
      <c r="A166" s="66" t="s">
        <v>30</v>
      </c>
      <c r="B166" s="89" t="s">
        <v>289</v>
      </c>
      <c r="C166" s="89" t="s">
        <v>31</v>
      </c>
      <c r="D166" s="102">
        <f>600-600</f>
        <v>0</v>
      </c>
      <c r="E166" s="118">
        <v>0</v>
      </c>
      <c r="F166" s="31">
        <v>0</v>
      </c>
      <c r="G166" s="8"/>
      <c r="H166" s="8"/>
      <c r="I166" s="8"/>
      <c r="J166" s="8"/>
      <c r="K166" s="8"/>
    </row>
    <row r="167" spans="1:11" ht="33.75">
      <c r="A167" s="64" t="s">
        <v>133</v>
      </c>
      <c r="B167" s="89" t="s">
        <v>290</v>
      </c>
      <c r="C167" s="101"/>
      <c r="D167" s="103">
        <f aca="true" t="shared" si="8" ref="D167:E169">D168</f>
        <v>4210</v>
      </c>
      <c r="E167" s="31">
        <f t="shared" si="8"/>
        <v>3446.475</v>
      </c>
      <c r="F167" s="31">
        <f t="shared" si="7"/>
        <v>81.86401425178147</v>
      </c>
      <c r="G167" s="31">
        <f>G168</f>
        <v>0</v>
      </c>
      <c r="H167" s="8"/>
      <c r="I167" s="8"/>
      <c r="J167" s="8"/>
      <c r="K167" s="8"/>
    </row>
    <row r="168" spans="1:11" ht="12.75">
      <c r="A168" s="64" t="s">
        <v>134</v>
      </c>
      <c r="B168" s="89" t="s">
        <v>291</v>
      </c>
      <c r="C168" s="89"/>
      <c r="D168" s="95">
        <f t="shared" si="8"/>
        <v>4210</v>
      </c>
      <c r="E168" s="31">
        <f t="shared" si="8"/>
        <v>3446.475</v>
      </c>
      <c r="F168" s="31">
        <f t="shared" si="7"/>
        <v>81.86401425178147</v>
      </c>
      <c r="G168" s="8"/>
      <c r="H168" s="8"/>
      <c r="I168" s="8"/>
      <c r="J168" s="8"/>
      <c r="K168" s="8"/>
    </row>
    <row r="169" spans="1:11" ht="22.5">
      <c r="A169" s="66" t="s">
        <v>26</v>
      </c>
      <c r="B169" s="89" t="s">
        <v>291</v>
      </c>
      <c r="C169" s="89" t="s">
        <v>13</v>
      </c>
      <c r="D169" s="95">
        <f t="shared" si="8"/>
        <v>4210</v>
      </c>
      <c r="E169" s="51">
        <f t="shared" si="8"/>
        <v>3446.475</v>
      </c>
      <c r="F169" s="31">
        <f t="shared" si="7"/>
        <v>81.86401425178147</v>
      </c>
      <c r="G169" s="8"/>
      <c r="H169" s="8"/>
      <c r="I169" s="8"/>
      <c r="J169" s="8"/>
      <c r="K169" s="8"/>
    </row>
    <row r="170" spans="1:11" ht="22.5">
      <c r="A170" s="66" t="s">
        <v>15</v>
      </c>
      <c r="B170" s="89" t="s">
        <v>291</v>
      </c>
      <c r="C170" s="89" t="s">
        <v>14</v>
      </c>
      <c r="D170" s="95">
        <f>1000+3210</f>
        <v>4210</v>
      </c>
      <c r="E170" s="31">
        <v>3446.475</v>
      </c>
      <c r="F170" s="31">
        <f t="shared" si="7"/>
        <v>81.86401425178147</v>
      </c>
      <c r="G170" s="8"/>
      <c r="H170" s="8"/>
      <c r="I170" s="8"/>
      <c r="J170" s="8"/>
      <c r="K170" s="8"/>
    </row>
    <row r="171" spans="1:11" ht="22.5">
      <c r="A171" s="75" t="s">
        <v>135</v>
      </c>
      <c r="B171" s="89" t="s">
        <v>292</v>
      </c>
      <c r="C171" s="95"/>
      <c r="D171" s="100">
        <f>D172+D175</f>
        <v>6080.54</v>
      </c>
      <c r="E171" s="100">
        <f>E172+E175</f>
        <v>6080.508</v>
      </c>
      <c r="F171" s="31">
        <f t="shared" si="7"/>
        <v>99.99947373095152</v>
      </c>
      <c r="G171" s="8"/>
      <c r="H171" s="8"/>
      <c r="I171" s="8"/>
      <c r="J171" s="8"/>
      <c r="K171" s="8"/>
    </row>
    <row r="172" spans="1:11" ht="12.75">
      <c r="A172" s="64" t="s">
        <v>136</v>
      </c>
      <c r="B172" s="89" t="s">
        <v>293</v>
      </c>
      <c r="C172" s="95"/>
      <c r="D172" s="104">
        <f>D173</f>
        <v>912.1</v>
      </c>
      <c r="E172" s="51">
        <f>E173</f>
        <v>912.08</v>
      </c>
      <c r="F172" s="31">
        <f t="shared" si="7"/>
        <v>99.9978072579761</v>
      </c>
      <c r="G172" s="8"/>
      <c r="H172" s="8"/>
      <c r="I172" s="8"/>
      <c r="J172" s="8"/>
      <c r="K172" s="8"/>
    </row>
    <row r="173" spans="1:11" ht="22.5">
      <c r="A173" s="66" t="s">
        <v>26</v>
      </c>
      <c r="B173" s="89" t="s">
        <v>293</v>
      </c>
      <c r="C173" s="89" t="s">
        <v>13</v>
      </c>
      <c r="D173" s="104">
        <f>D174</f>
        <v>912.1</v>
      </c>
      <c r="E173" s="31">
        <f>E174</f>
        <v>912.08</v>
      </c>
      <c r="F173" s="31">
        <f t="shared" si="7"/>
        <v>99.9978072579761</v>
      </c>
      <c r="G173" s="8"/>
      <c r="H173" s="8"/>
      <c r="I173" s="8"/>
      <c r="J173" s="8"/>
      <c r="K173" s="8"/>
    </row>
    <row r="174" spans="1:11" ht="22.5">
      <c r="A174" s="66" t="s">
        <v>15</v>
      </c>
      <c r="B174" s="89" t="s">
        <v>293</v>
      </c>
      <c r="C174" s="89" t="s">
        <v>14</v>
      </c>
      <c r="D174" s="104">
        <v>912.1</v>
      </c>
      <c r="E174" s="31">
        <v>912.08</v>
      </c>
      <c r="F174" s="31">
        <f t="shared" si="7"/>
        <v>99.9978072579761</v>
      </c>
      <c r="G174" s="8"/>
      <c r="H174" s="8"/>
      <c r="I174" s="8"/>
      <c r="J174" s="8"/>
      <c r="K174" s="8"/>
    </row>
    <row r="175" spans="1:11" ht="22.5">
      <c r="A175" s="64" t="s">
        <v>52</v>
      </c>
      <c r="B175" s="89" t="s">
        <v>294</v>
      </c>
      <c r="C175" s="89"/>
      <c r="D175" s="95">
        <f>D176</f>
        <v>5168.44</v>
      </c>
      <c r="E175" s="31">
        <f>E176</f>
        <v>5168.428</v>
      </c>
      <c r="F175" s="31">
        <f t="shared" si="7"/>
        <v>99.9997678216251</v>
      </c>
      <c r="G175" s="8"/>
      <c r="H175" s="8"/>
      <c r="I175" s="8"/>
      <c r="J175" s="8"/>
      <c r="K175" s="8"/>
    </row>
    <row r="176" spans="1:11" ht="22.5">
      <c r="A176" s="66" t="s">
        <v>26</v>
      </c>
      <c r="B176" s="89" t="s">
        <v>294</v>
      </c>
      <c r="C176" s="89" t="s">
        <v>13</v>
      </c>
      <c r="D176" s="95">
        <f>5287-118.56</f>
        <v>5168.44</v>
      </c>
      <c r="E176" s="51">
        <f>E177</f>
        <v>5168.428</v>
      </c>
      <c r="F176" s="31">
        <f t="shared" si="7"/>
        <v>99.9997678216251</v>
      </c>
      <c r="G176" s="8"/>
      <c r="H176" s="8"/>
      <c r="I176" s="8"/>
      <c r="J176" s="8"/>
      <c r="K176" s="8"/>
    </row>
    <row r="177" spans="1:11" ht="22.5">
      <c r="A177" s="66" t="s">
        <v>15</v>
      </c>
      <c r="B177" s="89" t="s">
        <v>294</v>
      </c>
      <c r="C177" s="89" t="s">
        <v>14</v>
      </c>
      <c r="D177" s="95">
        <v>5168.4</v>
      </c>
      <c r="E177" s="31">
        <v>5168.428</v>
      </c>
      <c r="F177" s="31">
        <f t="shared" si="7"/>
        <v>100.00054175373423</v>
      </c>
      <c r="G177" s="8"/>
      <c r="H177" s="8"/>
      <c r="I177" s="8"/>
      <c r="J177" s="8"/>
      <c r="K177" s="8"/>
    </row>
    <row r="178" spans="1:11" ht="22.5">
      <c r="A178" s="64" t="s">
        <v>137</v>
      </c>
      <c r="B178" s="89" t="s">
        <v>295</v>
      </c>
      <c r="C178" s="95"/>
      <c r="D178" s="95">
        <f aca="true" t="shared" si="9" ref="D178:E180">D179</f>
        <v>33000</v>
      </c>
      <c r="E178" s="31">
        <f t="shared" si="9"/>
        <v>32752.432</v>
      </c>
      <c r="F178" s="31">
        <f t="shared" si="7"/>
        <v>99.24979393939394</v>
      </c>
      <c r="G178" s="31">
        <f>G179</f>
        <v>0</v>
      </c>
      <c r="H178" s="8"/>
      <c r="I178" s="8"/>
      <c r="J178" s="8"/>
      <c r="K178" s="8"/>
    </row>
    <row r="179" spans="1:11" ht="33.75">
      <c r="A179" s="64" t="s">
        <v>138</v>
      </c>
      <c r="B179" s="89" t="s">
        <v>296</v>
      </c>
      <c r="C179" s="95"/>
      <c r="D179" s="95">
        <f t="shared" si="9"/>
        <v>33000</v>
      </c>
      <c r="E179" s="51">
        <f t="shared" si="9"/>
        <v>32752.432</v>
      </c>
      <c r="F179" s="31">
        <f t="shared" si="7"/>
        <v>99.24979393939394</v>
      </c>
      <c r="G179" s="8"/>
      <c r="H179" s="8"/>
      <c r="I179" s="8"/>
      <c r="J179" s="8"/>
      <c r="K179" s="8"/>
    </row>
    <row r="180" spans="1:11" ht="22.5">
      <c r="A180" s="66" t="s">
        <v>26</v>
      </c>
      <c r="B180" s="89" t="s">
        <v>296</v>
      </c>
      <c r="C180" s="89" t="s">
        <v>13</v>
      </c>
      <c r="D180" s="95">
        <f t="shared" si="9"/>
        <v>33000</v>
      </c>
      <c r="E180" s="31">
        <f t="shared" si="9"/>
        <v>32752.432</v>
      </c>
      <c r="F180" s="31">
        <f t="shared" si="7"/>
        <v>99.24979393939394</v>
      </c>
      <c r="G180" s="8"/>
      <c r="H180" s="8"/>
      <c r="I180" s="8"/>
      <c r="J180" s="8"/>
      <c r="K180" s="8"/>
    </row>
    <row r="181" spans="1:11" ht="22.5">
      <c r="A181" s="66" t="s">
        <v>15</v>
      </c>
      <c r="B181" s="89" t="s">
        <v>296</v>
      </c>
      <c r="C181" s="89" t="s">
        <v>14</v>
      </c>
      <c r="D181" s="95">
        <v>33000</v>
      </c>
      <c r="E181" s="31">
        <v>32752.432</v>
      </c>
      <c r="F181" s="31">
        <f t="shared" si="7"/>
        <v>99.24979393939394</v>
      </c>
      <c r="G181" s="8"/>
      <c r="H181" s="8"/>
      <c r="I181" s="8"/>
      <c r="J181" s="8"/>
      <c r="K181" s="8"/>
    </row>
    <row r="182" spans="1:11" ht="22.5">
      <c r="A182" s="69" t="s">
        <v>139</v>
      </c>
      <c r="B182" s="88" t="s">
        <v>297</v>
      </c>
      <c r="C182" s="88"/>
      <c r="D182" s="99">
        <f>D183+D210+D217</f>
        <v>59389.3</v>
      </c>
      <c r="E182" s="99">
        <f>E183+E210+E217</f>
        <v>57441.380000000005</v>
      </c>
      <c r="F182" s="47">
        <f t="shared" si="7"/>
        <v>96.72008257379696</v>
      </c>
      <c r="G182" s="8"/>
      <c r="H182" s="8"/>
      <c r="I182" s="8"/>
      <c r="J182" s="8"/>
      <c r="K182" s="8"/>
    </row>
    <row r="183" spans="1:11" ht="22.5">
      <c r="A183" s="64" t="s">
        <v>140</v>
      </c>
      <c r="B183" s="89" t="s">
        <v>298</v>
      </c>
      <c r="C183" s="89"/>
      <c r="D183" s="95">
        <f>D184+D189+D192+D195+D198+D201+D204+D207</f>
        <v>49326.3</v>
      </c>
      <c r="E183" s="95">
        <f>E184+E189+E192+E195+E198+E201+E204+E207</f>
        <v>47382.380000000005</v>
      </c>
      <c r="F183" s="31">
        <f t="shared" si="7"/>
        <v>96.0590597713593</v>
      </c>
      <c r="G183" s="8"/>
      <c r="H183" s="8"/>
      <c r="I183" s="8"/>
      <c r="J183" s="8"/>
      <c r="K183" s="8"/>
    </row>
    <row r="184" spans="1:11" ht="12.75">
      <c r="A184" s="64" t="s">
        <v>141</v>
      </c>
      <c r="B184" s="89" t="s">
        <v>299</v>
      </c>
      <c r="C184" s="89"/>
      <c r="D184" s="95">
        <f>D185+D187</f>
        <v>29003.7</v>
      </c>
      <c r="E184" s="95">
        <f>E185+E187</f>
        <v>28329.675000000003</v>
      </c>
      <c r="F184" s="31">
        <f t="shared" si="7"/>
        <v>97.67607236318125</v>
      </c>
      <c r="G184" s="8"/>
      <c r="H184" s="8"/>
      <c r="I184" s="8"/>
      <c r="J184" s="8"/>
      <c r="K184" s="8"/>
    </row>
    <row r="185" spans="1:11" ht="35.25" customHeight="1">
      <c r="A185" s="66" t="s">
        <v>11</v>
      </c>
      <c r="B185" s="89" t="s">
        <v>299</v>
      </c>
      <c r="C185" s="89" t="s">
        <v>12</v>
      </c>
      <c r="D185" s="95">
        <f>D186</f>
        <v>19436</v>
      </c>
      <c r="E185" s="51">
        <f>E186</f>
        <v>19368.381</v>
      </c>
      <c r="F185" s="31">
        <f t="shared" si="7"/>
        <v>99.65209405227414</v>
      </c>
      <c r="G185" s="8"/>
      <c r="H185" s="8"/>
      <c r="I185" s="8"/>
      <c r="J185" s="8"/>
      <c r="K185" s="8"/>
    </row>
    <row r="186" spans="1:11" ht="12.75">
      <c r="A186" s="66" t="s">
        <v>25</v>
      </c>
      <c r="B186" s="89" t="s">
        <v>299</v>
      </c>
      <c r="C186" s="89" t="s">
        <v>24</v>
      </c>
      <c r="D186" s="95">
        <f>19719-283</f>
        <v>19436</v>
      </c>
      <c r="E186" s="31">
        <v>19368.381</v>
      </c>
      <c r="F186" s="31">
        <f t="shared" si="7"/>
        <v>99.65209405227414</v>
      </c>
      <c r="G186" s="8"/>
      <c r="H186" s="8"/>
      <c r="I186" s="8"/>
      <c r="J186" s="8"/>
      <c r="K186" s="8"/>
    </row>
    <row r="187" spans="1:11" ht="22.5">
      <c r="A187" s="66" t="s">
        <v>26</v>
      </c>
      <c r="B187" s="89" t="s">
        <v>299</v>
      </c>
      <c r="C187" s="89" t="s">
        <v>13</v>
      </c>
      <c r="D187" s="95">
        <f>D188</f>
        <v>9567.7</v>
      </c>
      <c r="E187" s="31">
        <f>E188</f>
        <v>8961.294</v>
      </c>
      <c r="F187" s="31">
        <f t="shared" si="7"/>
        <v>93.66194592221746</v>
      </c>
      <c r="G187" s="8"/>
      <c r="H187" s="8"/>
      <c r="I187" s="8"/>
      <c r="J187" s="8"/>
      <c r="K187" s="8"/>
    </row>
    <row r="188" spans="1:11" ht="22.5">
      <c r="A188" s="66" t="s">
        <v>15</v>
      </c>
      <c r="B188" s="89" t="s">
        <v>299</v>
      </c>
      <c r="C188" s="89" t="s">
        <v>14</v>
      </c>
      <c r="D188" s="95">
        <f>14301.1-4733.4</f>
        <v>9567.7</v>
      </c>
      <c r="E188" s="31">
        <v>8961.294</v>
      </c>
      <c r="F188" s="31">
        <f t="shared" si="7"/>
        <v>93.66194592221746</v>
      </c>
      <c r="G188" s="8"/>
      <c r="H188" s="8"/>
      <c r="I188" s="8"/>
      <c r="J188" s="8"/>
      <c r="K188" s="8"/>
    </row>
    <row r="189" spans="1:11" ht="12.75">
      <c r="A189" s="64" t="s">
        <v>142</v>
      </c>
      <c r="B189" s="89" t="s">
        <v>300</v>
      </c>
      <c r="C189" s="89"/>
      <c r="D189" s="95">
        <f>D190</f>
        <v>0</v>
      </c>
      <c r="E189" s="117">
        <v>0</v>
      </c>
      <c r="F189" s="31">
        <v>0</v>
      </c>
      <c r="G189" s="8"/>
      <c r="H189" s="8"/>
      <c r="I189" s="8"/>
      <c r="J189" s="8"/>
      <c r="K189" s="8"/>
    </row>
    <row r="190" spans="1:11" ht="22.5">
      <c r="A190" s="66" t="s">
        <v>26</v>
      </c>
      <c r="B190" s="89" t="s">
        <v>300</v>
      </c>
      <c r="C190" s="89" t="s">
        <v>13</v>
      </c>
      <c r="D190" s="95">
        <f>D191</f>
        <v>0</v>
      </c>
      <c r="E190" s="116">
        <f>E191</f>
        <v>0</v>
      </c>
      <c r="F190" s="31">
        <v>0</v>
      </c>
      <c r="G190" s="8"/>
      <c r="H190" s="8"/>
      <c r="I190" s="8"/>
      <c r="J190" s="8"/>
      <c r="K190" s="8"/>
    </row>
    <row r="191" spans="1:11" ht="22.5">
      <c r="A191" s="66" t="s">
        <v>15</v>
      </c>
      <c r="B191" s="89" t="s">
        <v>300</v>
      </c>
      <c r="C191" s="89" t="s">
        <v>14</v>
      </c>
      <c r="D191" s="95">
        <f>450-450</f>
        <v>0</v>
      </c>
      <c r="E191" s="118">
        <v>0</v>
      </c>
      <c r="F191" s="31">
        <v>0</v>
      </c>
      <c r="G191" s="8"/>
      <c r="H191" s="8"/>
      <c r="I191" s="8"/>
      <c r="J191" s="8"/>
      <c r="K191" s="8"/>
    </row>
    <row r="192" spans="1:11" ht="12.75">
      <c r="A192" s="64" t="s">
        <v>38</v>
      </c>
      <c r="B192" s="89" t="s">
        <v>301</v>
      </c>
      <c r="C192" s="89"/>
      <c r="D192" s="95">
        <f>D193</f>
        <v>400</v>
      </c>
      <c r="E192" s="31">
        <f>E193</f>
        <v>388.787</v>
      </c>
      <c r="F192" s="31">
        <f t="shared" si="7"/>
        <v>97.19675</v>
      </c>
      <c r="G192" s="8"/>
      <c r="H192" s="8"/>
      <c r="I192" s="8"/>
      <c r="J192" s="8"/>
      <c r="K192" s="8"/>
    </row>
    <row r="193" spans="1:11" ht="22.5">
      <c r="A193" s="66" t="s">
        <v>26</v>
      </c>
      <c r="B193" s="89" t="s">
        <v>301</v>
      </c>
      <c r="C193" s="89" t="s">
        <v>13</v>
      </c>
      <c r="D193" s="95">
        <f>D194</f>
        <v>400</v>
      </c>
      <c r="E193" s="31">
        <f>E194</f>
        <v>388.787</v>
      </c>
      <c r="F193" s="31">
        <f t="shared" si="7"/>
        <v>97.19675</v>
      </c>
      <c r="G193" s="8"/>
      <c r="H193" s="8"/>
      <c r="I193" s="8"/>
      <c r="J193" s="8"/>
      <c r="K193" s="8"/>
    </row>
    <row r="194" spans="1:11" ht="22.5">
      <c r="A194" s="66" t="s">
        <v>15</v>
      </c>
      <c r="B194" s="89" t="s">
        <v>301</v>
      </c>
      <c r="C194" s="89" t="s">
        <v>14</v>
      </c>
      <c r="D194" s="95">
        <f>500-100</f>
        <v>400</v>
      </c>
      <c r="E194" s="52">
        <v>388.787</v>
      </c>
      <c r="F194" s="31">
        <f t="shared" si="7"/>
        <v>97.19675</v>
      </c>
      <c r="G194" s="8"/>
      <c r="H194" s="8"/>
      <c r="I194" s="8"/>
      <c r="J194" s="8"/>
      <c r="K194" s="8"/>
    </row>
    <row r="195" spans="1:11" ht="12.75">
      <c r="A195" s="64" t="s">
        <v>54</v>
      </c>
      <c r="B195" s="89" t="s">
        <v>302</v>
      </c>
      <c r="C195" s="105"/>
      <c r="D195" s="95">
        <f>D196</f>
        <v>0</v>
      </c>
      <c r="E195" s="116">
        <f>E196</f>
        <v>0</v>
      </c>
      <c r="F195" s="31">
        <v>0</v>
      </c>
      <c r="G195" s="8"/>
      <c r="H195" s="8"/>
      <c r="I195" s="8"/>
      <c r="J195" s="8"/>
      <c r="K195" s="8"/>
    </row>
    <row r="196" spans="1:11" ht="22.5">
      <c r="A196" s="66" t="s">
        <v>26</v>
      </c>
      <c r="B196" s="89" t="s">
        <v>302</v>
      </c>
      <c r="C196" s="89" t="s">
        <v>13</v>
      </c>
      <c r="D196" s="95">
        <f>D197</f>
        <v>0</v>
      </c>
      <c r="E196" s="116">
        <f>E197</f>
        <v>0</v>
      </c>
      <c r="F196" s="31">
        <v>0</v>
      </c>
      <c r="G196" s="8"/>
      <c r="H196" s="8"/>
      <c r="I196" s="8"/>
      <c r="J196" s="8"/>
      <c r="K196" s="8"/>
    </row>
    <row r="197" spans="1:11" ht="22.5">
      <c r="A197" s="66" t="s">
        <v>15</v>
      </c>
      <c r="B197" s="89" t="s">
        <v>302</v>
      </c>
      <c r="C197" s="89" t="s">
        <v>14</v>
      </c>
      <c r="D197" s="95">
        <f>200-200</f>
        <v>0</v>
      </c>
      <c r="E197" s="117">
        <v>0</v>
      </c>
      <c r="F197" s="31">
        <v>0</v>
      </c>
      <c r="G197" s="8"/>
      <c r="H197" s="8"/>
      <c r="I197" s="8"/>
      <c r="J197" s="8"/>
      <c r="K197" s="8"/>
    </row>
    <row r="198" spans="1:11" ht="12.75">
      <c r="A198" s="64" t="s">
        <v>55</v>
      </c>
      <c r="B198" s="89" t="s">
        <v>303</v>
      </c>
      <c r="C198" s="89"/>
      <c r="D198" s="95">
        <f>D199</f>
        <v>19652.7</v>
      </c>
      <c r="E198" s="95">
        <f>E199</f>
        <v>18397.357</v>
      </c>
      <c r="F198" s="31">
        <f t="shared" si="7"/>
        <v>93.61236369557363</v>
      </c>
      <c r="G198" s="8"/>
      <c r="H198" s="8"/>
      <c r="I198" s="8"/>
      <c r="J198" s="8"/>
      <c r="K198" s="8"/>
    </row>
    <row r="199" spans="1:11" ht="22.5">
      <c r="A199" s="66" t="s">
        <v>26</v>
      </c>
      <c r="B199" s="89" t="s">
        <v>303</v>
      </c>
      <c r="C199" s="89" t="s">
        <v>13</v>
      </c>
      <c r="D199" s="95">
        <f>D200</f>
        <v>19652.7</v>
      </c>
      <c r="E199" s="31">
        <f>E200</f>
        <v>18397.357</v>
      </c>
      <c r="F199" s="31">
        <f t="shared" si="7"/>
        <v>93.61236369557363</v>
      </c>
      <c r="G199" s="8"/>
      <c r="H199" s="8"/>
      <c r="I199" s="8"/>
      <c r="J199" s="8"/>
      <c r="K199" s="8"/>
    </row>
    <row r="200" spans="1:11" ht="22.5">
      <c r="A200" s="66" t="s">
        <v>15</v>
      </c>
      <c r="B200" s="89" t="s">
        <v>303</v>
      </c>
      <c r="C200" s="89" t="s">
        <v>14</v>
      </c>
      <c r="D200" s="95">
        <f>20955-1302.3</f>
        <v>19652.7</v>
      </c>
      <c r="E200" s="52">
        <v>18397.357</v>
      </c>
      <c r="F200" s="31">
        <f t="shared" si="7"/>
        <v>93.61236369557363</v>
      </c>
      <c r="G200" s="8"/>
      <c r="H200" s="8"/>
      <c r="I200" s="8"/>
      <c r="J200" s="8"/>
      <c r="K200" s="8"/>
    </row>
    <row r="201" spans="1:11" ht="12.75">
      <c r="A201" s="64" t="s">
        <v>37</v>
      </c>
      <c r="B201" s="89" t="s">
        <v>304</v>
      </c>
      <c r="C201" s="89"/>
      <c r="D201" s="95">
        <f aca="true" t="shared" si="10" ref="D201:F202">D202</f>
        <v>0</v>
      </c>
      <c r="E201" s="116">
        <f t="shared" si="10"/>
        <v>0</v>
      </c>
      <c r="F201" s="31">
        <f t="shared" si="10"/>
        <v>0</v>
      </c>
      <c r="G201" s="8"/>
      <c r="H201" s="8"/>
      <c r="I201" s="8"/>
      <c r="J201" s="8"/>
      <c r="K201" s="8"/>
    </row>
    <row r="202" spans="1:11" ht="22.5">
      <c r="A202" s="66" t="s">
        <v>26</v>
      </c>
      <c r="B202" s="89" t="s">
        <v>304</v>
      </c>
      <c r="C202" s="89" t="s">
        <v>13</v>
      </c>
      <c r="D202" s="95">
        <f t="shared" si="10"/>
        <v>0</v>
      </c>
      <c r="E202" s="117">
        <f t="shared" si="10"/>
        <v>0</v>
      </c>
      <c r="F202" s="31">
        <f t="shared" si="10"/>
        <v>0</v>
      </c>
      <c r="G202" s="8"/>
      <c r="H202" s="8"/>
      <c r="I202" s="8"/>
      <c r="J202" s="8"/>
      <c r="K202" s="8"/>
    </row>
    <row r="203" spans="1:11" ht="22.5">
      <c r="A203" s="66" t="s">
        <v>15</v>
      </c>
      <c r="B203" s="89" t="s">
        <v>304</v>
      </c>
      <c r="C203" s="89" t="s">
        <v>14</v>
      </c>
      <c r="D203" s="95">
        <f>150-150</f>
        <v>0</v>
      </c>
      <c r="E203" s="116">
        <v>0</v>
      </c>
      <c r="F203" s="31">
        <v>0</v>
      </c>
      <c r="G203" s="8"/>
      <c r="H203" s="8"/>
      <c r="I203" s="8"/>
      <c r="J203" s="8"/>
      <c r="K203" s="8"/>
    </row>
    <row r="204" spans="1:11" ht="12.75">
      <c r="A204" s="64" t="s">
        <v>143</v>
      </c>
      <c r="B204" s="89" t="s">
        <v>305</v>
      </c>
      <c r="C204" s="89"/>
      <c r="D204" s="95">
        <f>D205</f>
        <v>79.9</v>
      </c>
      <c r="E204" s="52">
        <f>E205</f>
        <v>79.91</v>
      </c>
      <c r="F204" s="31">
        <f t="shared" si="7"/>
        <v>100.01251564455569</v>
      </c>
      <c r="G204" s="8"/>
      <c r="H204" s="8"/>
      <c r="I204" s="8"/>
      <c r="J204" s="8"/>
      <c r="K204" s="8"/>
    </row>
    <row r="205" spans="1:11" ht="22.5">
      <c r="A205" s="66" t="s">
        <v>26</v>
      </c>
      <c r="B205" s="89" t="s">
        <v>305</v>
      </c>
      <c r="C205" s="89" t="s">
        <v>13</v>
      </c>
      <c r="D205" s="95">
        <f>D206</f>
        <v>79.9</v>
      </c>
      <c r="E205" s="52">
        <f>E206</f>
        <v>79.91</v>
      </c>
      <c r="F205" s="31">
        <f t="shared" si="7"/>
        <v>100.01251564455569</v>
      </c>
      <c r="G205" s="8"/>
      <c r="H205" s="8"/>
      <c r="I205" s="8"/>
      <c r="J205" s="8"/>
      <c r="K205" s="8"/>
    </row>
    <row r="206" spans="1:11" ht="22.5">
      <c r="A206" s="66" t="s">
        <v>15</v>
      </c>
      <c r="B206" s="89" t="s">
        <v>305</v>
      </c>
      <c r="C206" s="89" t="s">
        <v>14</v>
      </c>
      <c r="D206" s="95">
        <v>79.9</v>
      </c>
      <c r="E206" s="51">
        <v>79.91</v>
      </c>
      <c r="F206" s="31">
        <f t="shared" si="7"/>
        <v>100.01251564455569</v>
      </c>
      <c r="G206" s="8"/>
      <c r="H206" s="8"/>
      <c r="I206" s="8"/>
      <c r="J206" s="8"/>
      <c r="K206" s="8"/>
    </row>
    <row r="207" spans="1:9" ht="33.75">
      <c r="A207" s="64" t="s">
        <v>144</v>
      </c>
      <c r="B207" s="89" t="s">
        <v>306</v>
      </c>
      <c r="C207" s="89"/>
      <c r="D207" s="95">
        <f>D208</f>
        <v>190</v>
      </c>
      <c r="E207" s="31">
        <f>E208</f>
        <v>186.651</v>
      </c>
      <c r="F207" s="31">
        <f t="shared" si="7"/>
        <v>98.23736842105264</v>
      </c>
      <c r="G207" s="5"/>
      <c r="H207" s="5"/>
      <c r="I207" s="5"/>
    </row>
    <row r="208" spans="1:9" ht="22.5">
      <c r="A208" s="66" t="s">
        <v>26</v>
      </c>
      <c r="B208" s="89" t="s">
        <v>306</v>
      </c>
      <c r="C208" s="89" t="s">
        <v>13</v>
      </c>
      <c r="D208" s="95">
        <f>D209</f>
        <v>190</v>
      </c>
      <c r="E208" s="31">
        <f>E209</f>
        <v>186.651</v>
      </c>
      <c r="F208" s="31">
        <f t="shared" si="7"/>
        <v>98.23736842105264</v>
      </c>
      <c r="G208" s="5"/>
      <c r="H208" s="5"/>
      <c r="I208" s="5"/>
    </row>
    <row r="209" spans="1:9" ht="22.5">
      <c r="A209" s="66" t="s">
        <v>15</v>
      </c>
      <c r="B209" s="89" t="s">
        <v>306</v>
      </c>
      <c r="C209" s="89" t="s">
        <v>14</v>
      </c>
      <c r="D209" s="95">
        <f>500-300-10</f>
        <v>190</v>
      </c>
      <c r="E209" s="52">
        <v>186.651</v>
      </c>
      <c r="F209" s="31">
        <f t="shared" si="7"/>
        <v>98.23736842105264</v>
      </c>
      <c r="G209" s="5"/>
      <c r="H209" s="5"/>
      <c r="I209" s="5"/>
    </row>
    <row r="210" spans="1:9" ht="33.75">
      <c r="A210" s="66" t="s">
        <v>145</v>
      </c>
      <c r="B210" s="89" t="s">
        <v>307</v>
      </c>
      <c r="C210" s="89"/>
      <c r="D210" s="95">
        <f>D211+D214</f>
        <v>8063</v>
      </c>
      <c r="E210" s="95">
        <f>E211+E214</f>
        <v>8063</v>
      </c>
      <c r="F210" s="31">
        <f t="shared" si="7"/>
        <v>100</v>
      </c>
      <c r="G210" s="5"/>
      <c r="H210" s="5"/>
      <c r="I210" s="5"/>
    </row>
    <row r="211" spans="1:9" ht="12.75">
      <c r="A211" s="64" t="s">
        <v>146</v>
      </c>
      <c r="B211" s="89" t="s">
        <v>308</v>
      </c>
      <c r="C211" s="89"/>
      <c r="D211" s="95">
        <f>D212</f>
        <v>7970</v>
      </c>
      <c r="E211" s="31">
        <f>E212</f>
        <v>7970</v>
      </c>
      <c r="F211" s="31">
        <f t="shared" si="7"/>
        <v>100</v>
      </c>
      <c r="G211" s="5"/>
      <c r="H211" s="5"/>
      <c r="I211" s="5"/>
    </row>
    <row r="212" spans="1:9" ht="22.5">
      <c r="A212" s="66" t="s">
        <v>26</v>
      </c>
      <c r="B212" s="89" t="s">
        <v>308</v>
      </c>
      <c r="C212" s="89" t="s">
        <v>13</v>
      </c>
      <c r="D212" s="95">
        <f>D213</f>
        <v>7970</v>
      </c>
      <c r="E212" s="52">
        <f>E213</f>
        <v>7970</v>
      </c>
      <c r="F212" s="31">
        <f t="shared" si="7"/>
        <v>100</v>
      </c>
      <c r="G212" s="5"/>
      <c r="H212" s="5"/>
      <c r="I212" s="5"/>
    </row>
    <row r="213" spans="1:9" ht="22.5">
      <c r="A213" s="66" t="s">
        <v>15</v>
      </c>
      <c r="B213" s="89" t="s">
        <v>308</v>
      </c>
      <c r="C213" s="89" t="s">
        <v>14</v>
      </c>
      <c r="D213" s="95">
        <v>7970</v>
      </c>
      <c r="E213" s="31">
        <v>7970</v>
      </c>
      <c r="F213" s="31">
        <f t="shared" si="7"/>
        <v>100</v>
      </c>
      <c r="G213" s="5"/>
      <c r="H213" s="5"/>
      <c r="I213" s="5"/>
    </row>
    <row r="214" spans="1:9" ht="22.5">
      <c r="A214" s="64" t="s">
        <v>56</v>
      </c>
      <c r="B214" s="89" t="s">
        <v>309</v>
      </c>
      <c r="C214" s="89"/>
      <c r="D214" s="95">
        <f>D215</f>
        <v>93</v>
      </c>
      <c r="E214" s="31">
        <f>E215</f>
        <v>93</v>
      </c>
      <c r="F214" s="31">
        <f t="shared" si="7"/>
        <v>100</v>
      </c>
      <c r="G214" s="5"/>
      <c r="H214" s="5"/>
      <c r="I214" s="5"/>
    </row>
    <row r="215" spans="1:9" ht="22.5">
      <c r="A215" s="66" t="s">
        <v>26</v>
      </c>
      <c r="B215" s="89" t="s">
        <v>309</v>
      </c>
      <c r="C215" s="89" t="s">
        <v>13</v>
      </c>
      <c r="D215" s="95">
        <f>D216</f>
        <v>93</v>
      </c>
      <c r="E215" s="52">
        <f>E216</f>
        <v>93</v>
      </c>
      <c r="F215" s="31">
        <f aca="true" t="shared" si="11" ref="F215:F278">E215/D215*100</f>
        <v>100</v>
      </c>
      <c r="G215" s="5"/>
      <c r="H215" s="5"/>
      <c r="I215" s="5"/>
    </row>
    <row r="216" spans="1:9" ht="22.5">
      <c r="A216" s="66" t="s">
        <v>15</v>
      </c>
      <c r="B216" s="89" t="s">
        <v>309</v>
      </c>
      <c r="C216" s="89" t="s">
        <v>14</v>
      </c>
      <c r="D216" s="95">
        <f>95-2</f>
        <v>93</v>
      </c>
      <c r="E216" s="121">
        <v>93</v>
      </c>
      <c r="F216" s="31">
        <f t="shared" si="11"/>
        <v>100</v>
      </c>
      <c r="G216" s="5"/>
      <c r="H216" s="5"/>
      <c r="I216" s="5"/>
    </row>
    <row r="217" spans="1:9" ht="22.5">
      <c r="A217" s="64" t="s">
        <v>147</v>
      </c>
      <c r="B217" s="89" t="s">
        <v>310</v>
      </c>
      <c r="C217" s="89"/>
      <c r="D217" s="95">
        <f aca="true" t="shared" si="12" ref="D217:E219">D218</f>
        <v>2000</v>
      </c>
      <c r="E217" s="57">
        <f t="shared" si="12"/>
        <v>1996</v>
      </c>
      <c r="F217" s="31">
        <f t="shared" si="11"/>
        <v>99.8</v>
      </c>
      <c r="G217" s="5"/>
      <c r="H217" s="5"/>
      <c r="I217" s="5"/>
    </row>
    <row r="218" spans="1:9" ht="22.5">
      <c r="A218" s="64" t="s">
        <v>148</v>
      </c>
      <c r="B218" s="89" t="s">
        <v>311</v>
      </c>
      <c r="C218" s="89"/>
      <c r="D218" s="95">
        <f t="shared" si="12"/>
        <v>2000</v>
      </c>
      <c r="E218" s="57">
        <f t="shared" si="12"/>
        <v>1996</v>
      </c>
      <c r="F218" s="31">
        <f t="shared" si="11"/>
        <v>99.8</v>
      </c>
      <c r="G218" s="5"/>
      <c r="H218" s="5"/>
      <c r="I218" s="5"/>
    </row>
    <row r="219" spans="1:10" ht="22.5">
      <c r="A219" s="66" t="s">
        <v>26</v>
      </c>
      <c r="B219" s="89" t="s">
        <v>311</v>
      </c>
      <c r="C219" s="89" t="s">
        <v>13</v>
      </c>
      <c r="D219" s="95">
        <f t="shared" si="12"/>
        <v>2000</v>
      </c>
      <c r="E219" s="57">
        <f t="shared" si="12"/>
        <v>1996</v>
      </c>
      <c r="F219" s="31">
        <f t="shared" si="11"/>
        <v>99.8</v>
      </c>
      <c r="G219" s="5"/>
      <c r="H219" s="5"/>
      <c r="I219" s="5"/>
      <c r="J219" s="5"/>
    </row>
    <row r="220" spans="1:9" ht="22.5">
      <c r="A220" s="66" t="s">
        <v>15</v>
      </c>
      <c r="B220" s="89" t="s">
        <v>311</v>
      </c>
      <c r="C220" s="89" t="s">
        <v>14</v>
      </c>
      <c r="D220" s="95">
        <v>2000</v>
      </c>
      <c r="E220" s="57">
        <v>1996</v>
      </c>
      <c r="F220" s="31">
        <f t="shared" si="11"/>
        <v>99.8</v>
      </c>
      <c r="G220" s="5"/>
      <c r="H220" s="5"/>
      <c r="I220" s="5"/>
    </row>
    <row r="221" spans="1:9" ht="22.5">
      <c r="A221" s="69" t="s">
        <v>149</v>
      </c>
      <c r="B221" s="88" t="s">
        <v>312</v>
      </c>
      <c r="C221" s="88"/>
      <c r="D221" s="99">
        <f>D222+D229+D235</f>
        <v>8779.65</v>
      </c>
      <c r="E221" s="99">
        <f>E222+E229+E235</f>
        <v>8720.123</v>
      </c>
      <c r="F221" s="47">
        <f t="shared" si="11"/>
        <v>99.32198891755365</v>
      </c>
      <c r="G221" s="5"/>
      <c r="H221" s="5"/>
      <c r="I221" s="5"/>
    </row>
    <row r="222" spans="1:9" ht="33.75">
      <c r="A222" s="64" t="s">
        <v>150</v>
      </c>
      <c r="B222" s="89" t="s">
        <v>313</v>
      </c>
      <c r="C222" s="89"/>
      <c r="D222" s="95">
        <f>D223+D226</f>
        <v>1600</v>
      </c>
      <c r="E222" s="95">
        <f>E223+E226</f>
        <v>1585.805</v>
      </c>
      <c r="F222" s="31">
        <f t="shared" si="11"/>
        <v>99.1128125</v>
      </c>
      <c r="G222" s="5"/>
      <c r="H222" s="5"/>
      <c r="I222" s="5"/>
    </row>
    <row r="223" spans="1:9" ht="22.5">
      <c r="A223" s="64" t="s">
        <v>151</v>
      </c>
      <c r="B223" s="89" t="s">
        <v>314</v>
      </c>
      <c r="C223" s="89"/>
      <c r="D223" s="95">
        <f>D224</f>
        <v>0</v>
      </c>
      <c r="E223" s="122">
        <f>E224</f>
        <v>0</v>
      </c>
      <c r="F223" s="31">
        <v>0</v>
      </c>
      <c r="G223" s="5"/>
      <c r="H223" s="5"/>
      <c r="I223" s="5"/>
    </row>
    <row r="224" spans="1:9" ht="22.5">
      <c r="A224" s="66" t="s">
        <v>126</v>
      </c>
      <c r="B224" s="89" t="s">
        <v>314</v>
      </c>
      <c r="C224" s="89" t="s">
        <v>29</v>
      </c>
      <c r="D224" s="95">
        <f>D225</f>
        <v>0</v>
      </c>
      <c r="E224" s="122">
        <f>E225</f>
        <v>0</v>
      </c>
      <c r="F224" s="31">
        <v>0</v>
      </c>
      <c r="G224" s="5"/>
      <c r="H224" s="5"/>
      <c r="I224" s="5"/>
    </row>
    <row r="225" spans="1:9" ht="12.75">
      <c r="A225" s="66" t="s">
        <v>30</v>
      </c>
      <c r="B225" s="89" t="s">
        <v>314</v>
      </c>
      <c r="C225" s="89" t="s">
        <v>31</v>
      </c>
      <c r="D225" s="95">
        <f>1000-1000</f>
        <v>0</v>
      </c>
      <c r="E225" s="122">
        <v>0</v>
      </c>
      <c r="F225" s="31">
        <v>0</v>
      </c>
      <c r="G225" s="5"/>
      <c r="H225" s="5"/>
      <c r="I225" s="5"/>
    </row>
    <row r="226" spans="1:9" ht="12.75">
      <c r="A226" s="64" t="s">
        <v>152</v>
      </c>
      <c r="B226" s="89" t="s">
        <v>315</v>
      </c>
      <c r="C226" s="89"/>
      <c r="D226" s="95">
        <f>D227</f>
        <v>1600</v>
      </c>
      <c r="E226" s="57">
        <f>E227</f>
        <v>1585.805</v>
      </c>
      <c r="F226" s="31">
        <f t="shared" si="11"/>
        <v>99.1128125</v>
      </c>
      <c r="G226" s="5"/>
      <c r="H226" s="5"/>
      <c r="I226" s="5"/>
    </row>
    <row r="227" spans="1:9" ht="22.5">
      <c r="A227" s="66" t="s">
        <v>26</v>
      </c>
      <c r="B227" s="89" t="s">
        <v>315</v>
      </c>
      <c r="C227" s="89" t="s">
        <v>13</v>
      </c>
      <c r="D227" s="95">
        <f>D228</f>
        <v>1600</v>
      </c>
      <c r="E227" s="57">
        <f>E228</f>
        <v>1585.805</v>
      </c>
      <c r="F227" s="31">
        <f t="shared" si="11"/>
        <v>99.1128125</v>
      </c>
      <c r="G227" s="5"/>
      <c r="H227" s="5"/>
      <c r="I227" s="5"/>
    </row>
    <row r="228" spans="1:9" ht="22.5">
      <c r="A228" s="66" t="s">
        <v>15</v>
      </c>
      <c r="B228" s="89" t="s">
        <v>315</v>
      </c>
      <c r="C228" s="89" t="s">
        <v>14</v>
      </c>
      <c r="D228" s="95">
        <f>1000+600</f>
        <v>1600</v>
      </c>
      <c r="E228" s="57">
        <v>1585.805</v>
      </c>
      <c r="F228" s="31">
        <f t="shared" si="11"/>
        <v>99.1128125</v>
      </c>
      <c r="G228" s="5"/>
      <c r="H228" s="5"/>
      <c r="I228" s="5"/>
    </row>
    <row r="229" spans="1:9" ht="22.5">
      <c r="A229" s="64" t="s">
        <v>153</v>
      </c>
      <c r="B229" s="89" t="s">
        <v>316</v>
      </c>
      <c r="C229" s="89"/>
      <c r="D229" s="95">
        <f>D230</f>
        <v>5988.6</v>
      </c>
      <c r="E229" s="95">
        <f>E230</f>
        <v>5943.329</v>
      </c>
      <c r="F229" s="31">
        <f t="shared" si="11"/>
        <v>99.24404702267641</v>
      </c>
      <c r="G229" s="5"/>
      <c r="H229" s="5"/>
      <c r="I229" s="5"/>
    </row>
    <row r="230" spans="1:9" ht="12.75">
      <c r="A230" s="64" t="s">
        <v>154</v>
      </c>
      <c r="B230" s="89" t="s">
        <v>317</v>
      </c>
      <c r="C230" s="89"/>
      <c r="D230" s="95">
        <f>D231+D233</f>
        <v>5988.6</v>
      </c>
      <c r="E230" s="95">
        <f>E231+E233</f>
        <v>5943.329</v>
      </c>
      <c r="F230" s="31">
        <f t="shared" si="11"/>
        <v>99.24404702267641</v>
      </c>
      <c r="G230" s="5"/>
      <c r="H230" s="5"/>
      <c r="I230" s="5"/>
    </row>
    <row r="231" spans="1:9" ht="45">
      <c r="A231" s="66" t="s">
        <v>11</v>
      </c>
      <c r="B231" s="89" t="s">
        <v>317</v>
      </c>
      <c r="C231" s="89" t="s">
        <v>12</v>
      </c>
      <c r="D231" s="95">
        <f>D232</f>
        <v>4279.6</v>
      </c>
      <c r="E231" s="57">
        <f>E232</f>
        <v>4234.579</v>
      </c>
      <c r="F231" s="31">
        <f t="shared" si="11"/>
        <v>98.94800915973454</v>
      </c>
      <c r="G231" s="5"/>
      <c r="H231" s="5"/>
      <c r="I231" s="5"/>
    </row>
    <row r="232" spans="1:9" ht="12.75">
      <c r="A232" s="66" t="s">
        <v>25</v>
      </c>
      <c r="B232" s="89" t="s">
        <v>317</v>
      </c>
      <c r="C232" s="89" t="s">
        <v>24</v>
      </c>
      <c r="D232" s="95">
        <v>4279.6</v>
      </c>
      <c r="E232" s="57">
        <v>4234.579</v>
      </c>
      <c r="F232" s="31">
        <f t="shared" si="11"/>
        <v>98.94800915973454</v>
      </c>
      <c r="G232" s="5"/>
      <c r="H232" s="5"/>
      <c r="I232" s="5"/>
    </row>
    <row r="233" spans="1:9" ht="22.5">
      <c r="A233" s="66" t="s">
        <v>26</v>
      </c>
      <c r="B233" s="89" t="s">
        <v>317</v>
      </c>
      <c r="C233" s="89" t="s">
        <v>13</v>
      </c>
      <c r="D233" s="95">
        <f>D234</f>
        <v>1709</v>
      </c>
      <c r="E233" s="57">
        <f>E234</f>
        <v>1708.75</v>
      </c>
      <c r="F233" s="31">
        <f t="shared" si="11"/>
        <v>99.98537156231716</v>
      </c>
      <c r="G233" s="5"/>
      <c r="H233" s="5"/>
      <c r="I233" s="5"/>
    </row>
    <row r="234" spans="1:9" ht="22.5">
      <c r="A234" s="66" t="s">
        <v>15</v>
      </c>
      <c r="B234" s="89" t="s">
        <v>317</v>
      </c>
      <c r="C234" s="89" t="s">
        <v>14</v>
      </c>
      <c r="D234" s="95">
        <v>1709</v>
      </c>
      <c r="E234" s="57">
        <v>1708.75</v>
      </c>
      <c r="F234" s="31">
        <f t="shared" si="11"/>
        <v>99.98537156231716</v>
      </c>
      <c r="G234" s="5"/>
      <c r="H234" s="5"/>
      <c r="I234" s="5"/>
    </row>
    <row r="235" spans="1:9" ht="22.5">
      <c r="A235" s="64" t="s">
        <v>155</v>
      </c>
      <c r="B235" s="89" t="s">
        <v>318</v>
      </c>
      <c r="C235" s="89"/>
      <c r="D235" s="95">
        <f>D236</f>
        <v>1191.05</v>
      </c>
      <c r="E235" s="95">
        <f>E236</f>
        <v>1190.989</v>
      </c>
      <c r="F235" s="31">
        <f t="shared" si="11"/>
        <v>99.99487846857815</v>
      </c>
      <c r="G235" s="5"/>
      <c r="H235" s="5"/>
      <c r="I235" s="5"/>
    </row>
    <row r="236" spans="1:9" ht="56.25">
      <c r="A236" s="64" t="s">
        <v>156</v>
      </c>
      <c r="B236" s="89" t="s">
        <v>319</v>
      </c>
      <c r="C236" s="89"/>
      <c r="D236" s="95">
        <v>1191.05</v>
      </c>
      <c r="E236" s="57">
        <f>E237+E239</f>
        <v>1190.989</v>
      </c>
      <c r="F236" s="31">
        <f t="shared" si="11"/>
        <v>99.99487846857815</v>
      </c>
      <c r="G236" s="5"/>
      <c r="H236" s="5"/>
      <c r="I236" s="5"/>
    </row>
    <row r="237" spans="1:9" ht="45">
      <c r="A237" s="66" t="s">
        <v>11</v>
      </c>
      <c r="B237" s="89" t="s">
        <v>319</v>
      </c>
      <c r="C237" s="89" t="s">
        <v>12</v>
      </c>
      <c r="D237" s="95">
        <f>D238</f>
        <v>1043.2</v>
      </c>
      <c r="E237" s="57">
        <f>E238</f>
        <v>1043.19</v>
      </c>
      <c r="F237" s="31">
        <f t="shared" si="11"/>
        <v>99.99904141104294</v>
      </c>
      <c r="G237" s="5"/>
      <c r="H237" s="5"/>
      <c r="I237" s="5"/>
    </row>
    <row r="238" spans="1:9" ht="12.75">
      <c r="A238" s="76" t="s">
        <v>25</v>
      </c>
      <c r="B238" s="89" t="s">
        <v>319</v>
      </c>
      <c r="C238" s="89" t="s">
        <v>24</v>
      </c>
      <c r="D238" s="95">
        <v>1043.2</v>
      </c>
      <c r="E238" s="57">
        <v>1043.19</v>
      </c>
      <c r="F238" s="31">
        <f t="shared" si="11"/>
        <v>99.99904141104294</v>
      </c>
      <c r="G238" s="5"/>
      <c r="H238" s="5"/>
      <c r="I238" s="5"/>
    </row>
    <row r="239" spans="1:9" ht="22.5">
      <c r="A239" s="66" t="s">
        <v>26</v>
      </c>
      <c r="B239" s="89" t="s">
        <v>319</v>
      </c>
      <c r="C239" s="89" t="s">
        <v>13</v>
      </c>
      <c r="D239" s="95">
        <f>D240</f>
        <v>147.8</v>
      </c>
      <c r="E239" s="57">
        <f>E240</f>
        <v>147.799</v>
      </c>
      <c r="F239" s="31">
        <f t="shared" si="11"/>
        <v>99.99932341001353</v>
      </c>
      <c r="G239" s="5"/>
      <c r="H239" s="5"/>
      <c r="I239" s="5"/>
    </row>
    <row r="240" spans="1:9" ht="22.5">
      <c r="A240" s="66" t="s">
        <v>15</v>
      </c>
      <c r="B240" s="89" t="s">
        <v>319</v>
      </c>
      <c r="C240" s="89" t="s">
        <v>14</v>
      </c>
      <c r="D240" s="95">
        <f>161.3-13.5</f>
        <v>147.8</v>
      </c>
      <c r="E240" s="57">
        <v>147.799</v>
      </c>
      <c r="F240" s="31">
        <f t="shared" si="11"/>
        <v>99.99932341001353</v>
      </c>
      <c r="G240" s="5"/>
      <c r="H240" s="5"/>
      <c r="I240" s="5"/>
    </row>
    <row r="241" spans="1:9" ht="12.75">
      <c r="A241" s="66" t="s">
        <v>16</v>
      </c>
      <c r="B241" s="89" t="s">
        <v>319</v>
      </c>
      <c r="C241" s="89" t="s">
        <v>18</v>
      </c>
      <c r="D241" s="95">
        <f>D242</f>
        <v>0.02</v>
      </c>
      <c r="E241" s="122">
        <f>E242</f>
        <v>0</v>
      </c>
      <c r="F241" s="31">
        <f t="shared" si="11"/>
        <v>0</v>
      </c>
      <c r="G241" s="5"/>
      <c r="H241" s="5"/>
      <c r="I241" s="5"/>
    </row>
    <row r="242" spans="1:9" ht="12.75">
      <c r="A242" s="66" t="s">
        <v>17</v>
      </c>
      <c r="B242" s="89" t="s">
        <v>319</v>
      </c>
      <c r="C242" s="89" t="s">
        <v>22</v>
      </c>
      <c r="D242" s="95">
        <v>0.02</v>
      </c>
      <c r="E242" s="122">
        <v>0</v>
      </c>
      <c r="F242" s="31">
        <f t="shared" si="11"/>
        <v>0</v>
      </c>
      <c r="G242" s="5"/>
      <c r="H242" s="5"/>
      <c r="I242" s="5"/>
    </row>
    <row r="243" spans="1:9" ht="22.5">
      <c r="A243" s="69" t="s">
        <v>157</v>
      </c>
      <c r="B243" s="88" t="s">
        <v>320</v>
      </c>
      <c r="C243" s="88"/>
      <c r="D243" s="99">
        <f>D244+D261+D265</f>
        <v>22291.4</v>
      </c>
      <c r="E243" s="99">
        <v>21337.6</v>
      </c>
      <c r="F243" s="47">
        <f t="shared" si="11"/>
        <v>95.72121984262988</v>
      </c>
      <c r="G243" s="5"/>
      <c r="H243" s="5"/>
      <c r="I243" s="5"/>
    </row>
    <row r="244" spans="1:9" ht="56.25">
      <c r="A244" s="64" t="s">
        <v>158</v>
      </c>
      <c r="B244" s="89" t="s">
        <v>321</v>
      </c>
      <c r="C244" s="89"/>
      <c r="D244" s="95">
        <f>D245+D248+D255+D258</f>
        <v>22216.100000000002</v>
      </c>
      <c r="E244" s="95">
        <v>21267.2</v>
      </c>
      <c r="F244" s="31">
        <f t="shared" si="11"/>
        <v>95.72877327703782</v>
      </c>
      <c r="G244" s="5"/>
      <c r="H244" s="5"/>
      <c r="I244" s="5"/>
    </row>
    <row r="245" spans="1:9" ht="22.5">
      <c r="A245" s="64" t="s">
        <v>57</v>
      </c>
      <c r="B245" s="89" t="s">
        <v>322</v>
      </c>
      <c r="C245" s="89"/>
      <c r="D245" s="95">
        <f>D246</f>
        <v>1290.9</v>
      </c>
      <c r="E245" s="57">
        <f>E246</f>
        <v>1290.801</v>
      </c>
      <c r="F245" s="31">
        <f t="shared" si="11"/>
        <v>99.99233093190796</v>
      </c>
      <c r="G245" s="5"/>
      <c r="H245" s="5"/>
      <c r="I245" s="5"/>
    </row>
    <row r="246" spans="1:9" ht="22.5">
      <c r="A246" s="66" t="s">
        <v>26</v>
      </c>
      <c r="B246" s="89" t="s">
        <v>322</v>
      </c>
      <c r="C246" s="89" t="s">
        <v>13</v>
      </c>
      <c r="D246" s="95">
        <f>D247</f>
        <v>1290.9</v>
      </c>
      <c r="E246" s="57">
        <f>E247</f>
        <v>1290.801</v>
      </c>
      <c r="F246" s="31">
        <f t="shared" si="11"/>
        <v>99.99233093190796</v>
      </c>
      <c r="G246" s="5"/>
      <c r="H246" s="5"/>
      <c r="I246" s="5"/>
    </row>
    <row r="247" spans="1:9" ht="22.5">
      <c r="A247" s="66" t="s">
        <v>15</v>
      </c>
      <c r="B247" s="89" t="s">
        <v>322</v>
      </c>
      <c r="C247" s="89" t="s">
        <v>14</v>
      </c>
      <c r="D247" s="95">
        <f>1473.4-182.5</f>
        <v>1290.9</v>
      </c>
      <c r="E247" s="31">
        <v>1290.801</v>
      </c>
      <c r="F247" s="31">
        <f t="shared" si="11"/>
        <v>99.99233093190796</v>
      </c>
      <c r="G247" s="5"/>
      <c r="H247" s="5"/>
      <c r="I247" s="5"/>
    </row>
    <row r="248" spans="1:9" ht="12.75">
      <c r="A248" s="64" t="s">
        <v>6</v>
      </c>
      <c r="B248" s="89" t="s">
        <v>323</v>
      </c>
      <c r="C248" s="89"/>
      <c r="D248" s="95">
        <f>D249+D251+D253</f>
        <v>19825.2</v>
      </c>
      <c r="E248" s="95">
        <f>E249+E251+E253</f>
        <v>19526.965</v>
      </c>
      <c r="F248" s="31">
        <f t="shared" si="11"/>
        <v>98.49567721889312</v>
      </c>
      <c r="G248" s="5"/>
      <c r="H248" s="5"/>
      <c r="I248" s="5"/>
    </row>
    <row r="249" spans="1:9" ht="45">
      <c r="A249" s="66" t="s">
        <v>11</v>
      </c>
      <c r="B249" s="89" t="s">
        <v>323</v>
      </c>
      <c r="C249" s="89" t="s">
        <v>12</v>
      </c>
      <c r="D249" s="95">
        <f>D250</f>
        <v>16092.7</v>
      </c>
      <c r="E249" s="58">
        <f>E250</f>
        <v>15969.515</v>
      </c>
      <c r="F249" s="31">
        <f t="shared" si="11"/>
        <v>99.23452869934815</v>
      </c>
      <c r="G249" s="5"/>
      <c r="H249" s="5"/>
      <c r="I249" s="5"/>
    </row>
    <row r="250" spans="1:9" ht="12.75">
      <c r="A250" s="76" t="s">
        <v>25</v>
      </c>
      <c r="B250" s="89" t="s">
        <v>323</v>
      </c>
      <c r="C250" s="89" t="s">
        <v>24</v>
      </c>
      <c r="D250" s="95">
        <v>16092.7</v>
      </c>
      <c r="E250" s="58">
        <v>15969.515</v>
      </c>
      <c r="F250" s="31">
        <f t="shared" si="11"/>
        <v>99.23452869934815</v>
      </c>
      <c r="G250" s="5"/>
      <c r="H250" s="5"/>
      <c r="I250" s="5"/>
    </row>
    <row r="251" spans="1:9" ht="22.5">
      <c r="A251" s="66" t="s">
        <v>26</v>
      </c>
      <c r="B251" s="89" t="s">
        <v>323</v>
      </c>
      <c r="C251" s="89" t="s">
        <v>13</v>
      </c>
      <c r="D251" s="95">
        <f>D252</f>
        <v>3719.6</v>
      </c>
      <c r="E251" s="123">
        <f>E252</f>
        <v>3544.55</v>
      </c>
      <c r="F251" s="31">
        <f t="shared" si="11"/>
        <v>95.29384880094635</v>
      </c>
      <c r="G251" s="5"/>
      <c r="H251" s="5"/>
      <c r="I251" s="5"/>
    </row>
    <row r="252" spans="1:9" ht="22.5">
      <c r="A252" s="66" t="s">
        <v>15</v>
      </c>
      <c r="B252" s="89" t="s">
        <v>323</v>
      </c>
      <c r="C252" s="89" t="s">
        <v>14</v>
      </c>
      <c r="D252" s="95">
        <f>4412.5-692.9</f>
        <v>3719.6</v>
      </c>
      <c r="E252" s="123">
        <v>3544.55</v>
      </c>
      <c r="F252" s="31">
        <f t="shared" si="11"/>
        <v>95.29384880094635</v>
      </c>
      <c r="G252" s="5"/>
      <c r="H252" s="5"/>
      <c r="I252" s="5"/>
    </row>
    <row r="253" spans="1:9" ht="12.75">
      <c r="A253" s="66" t="s">
        <v>16</v>
      </c>
      <c r="B253" s="89" t="s">
        <v>323</v>
      </c>
      <c r="C253" s="89" t="s">
        <v>18</v>
      </c>
      <c r="D253" s="95">
        <f>D254</f>
        <v>12.9</v>
      </c>
      <c r="E253" s="123">
        <f>E254</f>
        <v>12.9</v>
      </c>
      <c r="F253" s="31">
        <f t="shared" si="11"/>
        <v>100</v>
      </c>
      <c r="G253" s="5"/>
      <c r="H253" s="5"/>
      <c r="I253" s="5"/>
    </row>
    <row r="254" spans="1:9" ht="12.75">
      <c r="A254" s="66" t="s">
        <v>17</v>
      </c>
      <c r="B254" s="89" t="s">
        <v>323</v>
      </c>
      <c r="C254" s="89" t="s">
        <v>22</v>
      </c>
      <c r="D254" s="95">
        <f>20-7.1</f>
        <v>12.9</v>
      </c>
      <c r="E254" s="123">
        <v>12.9</v>
      </c>
      <c r="F254" s="31">
        <f t="shared" si="11"/>
        <v>100</v>
      </c>
      <c r="G254" s="5"/>
      <c r="H254" s="5"/>
      <c r="I254" s="5"/>
    </row>
    <row r="255" spans="1:9" ht="33.75">
      <c r="A255" s="64" t="s">
        <v>159</v>
      </c>
      <c r="B255" s="89" t="s">
        <v>324</v>
      </c>
      <c r="D255" s="95">
        <f>D256</f>
        <v>733</v>
      </c>
      <c r="E255" s="123">
        <f>E256</f>
        <v>292.179</v>
      </c>
      <c r="F255" s="31">
        <f t="shared" si="11"/>
        <v>39.86070941336971</v>
      </c>
      <c r="G255" s="5"/>
      <c r="H255" s="5"/>
      <c r="I255" s="5"/>
    </row>
    <row r="256" spans="1:9" ht="45">
      <c r="A256" s="66" t="s">
        <v>11</v>
      </c>
      <c r="B256" s="89" t="s">
        <v>324</v>
      </c>
      <c r="C256" s="89" t="s">
        <v>12</v>
      </c>
      <c r="D256" s="95">
        <f>D257</f>
        <v>733</v>
      </c>
      <c r="E256" s="123">
        <f>E257</f>
        <v>292.179</v>
      </c>
      <c r="F256" s="31">
        <f t="shared" si="11"/>
        <v>39.86070941336971</v>
      </c>
      <c r="G256" s="5"/>
      <c r="H256" s="5"/>
      <c r="I256" s="5"/>
    </row>
    <row r="257" spans="1:9" ht="12.75">
      <c r="A257" s="76" t="s">
        <v>25</v>
      </c>
      <c r="B257" s="89" t="s">
        <v>324</v>
      </c>
      <c r="C257" s="89" t="s">
        <v>24</v>
      </c>
      <c r="D257" s="95">
        <v>733</v>
      </c>
      <c r="E257" s="123">
        <v>292.179</v>
      </c>
      <c r="F257" s="31">
        <f t="shared" si="11"/>
        <v>39.86070941336971</v>
      </c>
      <c r="G257" s="5"/>
      <c r="H257" s="5"/>
      <c r="I257" s="5"/>
    </row>
    <row r="258" spans="1:9" ht="45">
      <c r="A258" s="64" t="s">
        <v>160</v>
      </c>
      <c r="B258" s="89" t="s">
        <v>325</v>
      </c>
      <c r="C258" s="89"/>
      <c r="D258" s="95">
        <f>D259</f>
        <v>367</v>
      </c>
      <c r="E258" s="124">
        <f>E259</f>
        <v>157.327</v>
      </c>
      <c r="F258" s="31">
        <f t="shared" si="11"/>
        <v>42.86839237057221</v>
      </c>
      <c r="G258" s="5"/>
      <c r="H258" s="5"/>
      <c r="I258" s="5"/>
    </row>
    <row r="259" spans="1:9" ht="39.75" customHeight="1">
      <c r="A259" s="66" t="s">
        <v>11</v>
      </c>
      <c r="B259" s="89" t="s">
        <v>325</v>
      </c>
      <c r="C259" s="89" t="s">
        <v>12</v>
      </c>
      <c r="D259" s="95">
        <f>D260</f>
        <v>367</v>
      </c>
      <c r="E259" s="124">
        <f>E260</f>
        <v>157.327</v>
      </c>
      <c r="F259" s="31">
        <f t="shared" si="11"/>
        <v>42.86839237057221</v>
      </c>
      <c r="G259" s="5"/>
      <c r="H259" s="5"/>
      <c r="I259" s="5"/>
    </row>
    <row r="260" spans="1:9" ht="21.75" customHeight="1">
      <c r="A260" s="76" t="s">
        <v>25</v>
      </c>
      <c r="B260" s="89" t="s">
        <v>325</v>
      </c>
      <c r="C260" s="89" t="s">
        <v>24</v>
      </c>
      <c r="D260" s="95">
        <v>367</v>
      </c>
      <c r="E260" s="125">
        <v>157.327</v>
      </c>
      <c r="F260" s="31">
        <f t="shared" si="11"/>
        <v>42.86839237057221</v>
      </c>
      <c r="G260" s="5"/>
      <c r="H260" s="5"/>
      <c r="I260" s="5"/>
    </row>
    <row r="261" spans="1:9" ht="45">
      <c r="A261" s="64" t="s">
        <v>161</v>
      </c>
      <c r="B261" s="89" t="s">
        <v>326</v>
      </c>
      <c r="C261" s="89"/>
      <c r="D261" s="95">
        <f aca="true" t="shared" si="13" ref="D261:E263">D262</f>
        <v>10</v>
      </c>
      <c r="E261" s="95">
        <f t="shared" si="13"/>
        <v>5</v>
      </c>
      <c r="F261" s="31">
        <f t="shared" si="11"/>
        <v>50</v>
      </c>
      <c r="G261" s="5"/>
      <c r="H261" s="5"/>
      <c r="I261" s="5"/>
    </row>
    <row r="262" spans="1:9" ht="12.75">
      <c r="A262" s="64" t="s">
        <v>162</v>
      </c>
      <c r="B262" s="89" t="s">
        <v>327</v>
      </c>
      <c r="C262" s="89"/>
      <c r="D262" s="95">
        <f t="shared" si="13"/>
        <v>10</v>
      </c>
      <c r="E262" s="59">
        <f t="shared" si="13"/>
        <v>5</v>
      </c>
      <c r="F262" s="31">
        <f t="shared" si="11"/>
        <v>50</v>
      </c>
      <c r="G262" s="5"/>
      <c r="H262" s="5"/>
      <c r="I262" s="5"/>
    </row>
    <row r="263" spans="1:9" ht="22.5">
      <c r="A263" s="66" t="s">
        <v>26</v>
      </c>
      <c r="B263" s="89" t="s">
        <v>327</v>
      </c>
      <c r="C263" s="89" t="s">
        <v>13</v>
      </c>
      <c r="D263" s="95">
        <f t="shared" si="13"/>
        <v>10</v>
      </c>
      <c r="E263" s="59">
        <f t="shared" si="13"/>
        <v>5</v>
      </c>
      <c r="F263" s="31">
        <f t="shared" si="11"/>
        <v>50</v>
      </c>
      <c r="G263" s="5"/>
      <c r="H263" s="5"/>
      <c r="I263" s="5"/>
    </row>
    <row r="264" spans="1:9" ht="22.5">
      <c r="A264" s="66" t="s">
        <v>15</v>
      </c>
      <c r="B264" s="89" t="s">
        <v>327</v>
      </c>
      <c r="C264" s="89" t="s">
        <v>14</v>
      </c>
      <c r="D264" s="95">
        <f>15+5-10</f>
        <v>10</v>
      </c>
      <c r="E264" s="59">
        <v>5</v>
      </c>
      <c r="F264" s="31">
        <f t="shared" si="11"/>
        <v>50</v>
      </c>
      <c r="G264" s="5"/>
      <c r="H264" s="5"/>
      <c r="I264" s="5"/>
    </row>
    <row r="265" spans="1:9" ht="33.75">
      <c r="A265" s="64" t="s">
        <v>163</v>
      </c>
      <c r="B265" s="89" t="s">
        <v>328</v>
      </c>
      <c r="C265" s="89"/>
      <c r="D265" s="95">
        <f aca="true" t="shared" si="14" ref="D265:E267">D266</f>
        <v>65.3</v>
      </c>
      <c r="E265" s="95">
        <f t="shared" si="14"/>
        <v>65.3</v>
      </c>
      <c r="F265" s="31">
        <f t="shared" si="11"/>
        <v>100</v>
      </c>
      <c r="G265" s="5"/>
      <c r="H265" s="5"/>
      <c r="I265" s="5"/>
    </row>
    <row r="266" spans="1:9" ht="22.5">
      <c r="A266" s="64" t="s">
        <v>164</v>
      </c>
      <c r="B266" s="89" t="s">
        <v>329</v>
      </c>
      <c r="C266" s="89"/>
      <c r="D266" s="95">
        <f t="shared" si="14"/>
        <v>65.3</v>
      </c>
      <c r="E266" s="59">
        <f t="shared" si="14"/>
        <v>65.3</v>
      </c>
      <c r="F266" s="31">
        <f t="shared" si="11"/>
        <v>100</v>
      </c>
      <c r="G266" s="5"/>
      <c r="H266" s="5"/>
      <c r="I266" s="5"/>
    </row>
    <row r="267" spans="1:9" ht="22.5">
      <c r="A267" s="66" t="s">
        <v>26</v>
      </c>
      <c r="B267" s="89" t="s">
        <v>329</v>
      </c>
      <c r="C267" s="89" t="s">
        <v>13</v>
      </c>
      <c r="D267" s="95">
        <f t="shared" si="14"/>
        <v>65.3</v>
      </c>
      <c r="E267" s="59">
        <f t="shared" si="14"/>
        <v>65.3</v>
      </c>
      <c r="F267" s="31">
        <f t="shared" si="11"/>
        <v>100</v>
      </c>
      <c r="G267" s="5"/>
      <c r="H267" s="5"/>
      <c r="I267" s="5"/>
    </row>
    <row r="268" spans="1:9" ht="22.5">
      <c r="A268" s="66" t="s">
        <v>15</v>
      </c>
      <c r="B268" s="89" t="s">
        <v>329</v>
      </c>
      <c r="C268" s="89" t="s">
        <v>14</v>
      </c>
      <c r="D268" s="95">
        <f>65.3</f>
        <v>65.3</v>
      </c>
      <c r="E268" s="59">
        <v>65.3</v>
      </c>
      <c r="F268" s="31">
        <f t="shared" si="11"/>
        <v>100</v>
      </c>
      <c r="G268" s="5"/>
      <c r="H268" s="5"/>
      <c r="I268" s="5"/>
    </row>
    <row r="269" spans="1:9" ht="22.5">
      <c r="A269" s="69" t="s">
        <v>165</v>
      </c>
      <c r="B269" s="88" t="s">
        <v>330</v>
      </c>
      <c r="C269" s="88"/>
      <c r="D269" s="99">
        <v>152525.5</v>
      </c>
      <c r="E269" s="99">
        <f>E270+E305+E315</f>
        <v>146948.10799999998</v>
      </c>
      <c r="F269" s="47">
        <f t="shared" si="11"/>
        <v>96.34330521781602</v>
      </c>
      <c r="G269" s="5"/>
      <c r="H269" s="5"/>
      <c r="I269" s="5"/>
    </row>
    <row r="270" spans="1:9" ht="33.75">
      <c r="A270" s="64" t="s">
        <v>166</v>
      </c>
      <c r="B270" s="89" t="s">
        <v>331</v>
      </c>
      <c r="C270" s="89"/>
      <c r="D270" s="95">
        <f>D271+D274+D277+D284+D289+D292+D295+D300</f>
        <v>126333.4</v>
      </c>
      <c r="E270" s="95">
        <f>E271+E274+E277+E284+E289+E292+E295+E300</f>
        <v>123984.46799999998</v>
      </c>
      <c r="F270" s="31">
        <f t="shared" si="11"/>
        <v>98.14068805240734</v>
      </c>
      <c r="G270" s="5"/>
      <c r="H270" s="5"/>
      <c r="I270" s="5"/>
    </row>
    <row r="271" spans="1:9" ht="12.75">
      <c r="A271" s="64" t="s">
        <v>58</v>
      </c>
      <c r="B271" s="89" t="s">
        <v>332</v>
      </c>
      <c r="C271" s="89"/>
      <c r="D271" s="95">
        <f>D272</f>
        <v>6139</v>
      </c>
      <c r="E271" s="95">
        <f>E272</f>
        <v>6139</v>
      </c>
      <c r="F271" s="31">
        <f t="shared" si="11"/>
        <v>100</v>
      </c>
      <c r="G271" s="5"/>
      <c r="H271" s="5"/>
      <c r="I271" s="5"/>
    </row>
    <row r="272" spans="1:9" ht="22.5">
      <c r="A272" s="66" t="s">
        <v>26</v>
      </c>
      <c r="B272" s="89" t="s">
        <v>332</v>
      </c>
      <c r="C272" s="89" t="s">
        <v>13</v>
      </c>
      <c r="D272" s="95">
        <f>D273</f>
        <v>6139</v>
      </c>
      <c r="E272" s="59">
        <f>E273</f>
        <v>6139</v>
      </c>
      <c r="F272" s="31">
        <f t="shared" si="11"/>
        <v>100</v>
      </c>
      <c r="G272" s="5"/>
      <c r="H272" s="5"/>
      <c r="I272" s="5"/>
    </row>
    <row r="273" spans="1:9" ht="22.5">
      <c r="A273" s="66" t="s">
        <v>15</v>
      </c>
      <c r="B273" s="89" t="s">
        <v>332</v>
      </c>
      <c r="C273" s="89" t="s">
        <v>14</v>
      </c>
      <c r="D273" s="95">
        <f>6143-4</f>
        <v>6139</v>
      </c>
      <c r="E273" s="59">
        <v>6139</v>
      </c>
      <c r="F273" s="31">
        <f t="shared" si="11"/>
        <v>100</v>
      </c>
      <c r="G273" s="5"/>
      <c r="H273" s="5"/>
      <c r="I273" s="5"/>
    </row>
    <row r="274" spans="1:9" ht="33.75">
      <c r="A274" s="64" t="s">
        <v>167</v>
      </c>
      <c r="B274" s="89" t="s">
        <v>333</v>
      </c>
      <c r="C274" s="89"/>
      <c r="D274" s="95">
        <f>D275</f>
        <v>4500</v>
      </c>
      <c r="E274" s="59">
        <f>E275</f>
        <v>4500</v>
      </c>
      <c r="F274" s="31">
        <f t="shared" si="11"/>
        <v>100</v>
      </c>
      <c r="G274" s="5"/>
      <c r="H274" s="5"/>
      <c r="I274" s="5"/>
    </row>
    <row r="275" spans="1:9" ht="12.75">
      <c r="A275" s="66" t="s">
        <v>67</v>
      </c>
      <c r="B275" s="89" t="s">
        <v>333</v>
      </c>
      <c r="C275" s="89" t="s">
        <v>23</v>
      </c>
      <c r="D275" s="95">
        <f>D276</f>
        <v>4500</v>
      </c>
      <c r="E275" s="59">
        <f>E276</f>
        <v>4500</v>
      </c>
      <c r="F275" s="31">
        <f t="shared" si="11"/>
        <v>100</v>
      </c>
      <c r="G275" s="5"/>
      <c r="H275" s="5"/>
      <c r="I275" s="5"/>
    </row>
    <row r="276" spans="1:9" ht="12.75">
      <c r="A276" s="77" t="s">
        <v>66</v>
      </c>
      <c r="B276" s="89" t="s">
        <v>333</v>
      </c>
      <c r="C276" s="89" t="s">
        <v>9</v>
      </c>
      <c r="D276" s="95">
        <v>4500</v>
      </c>
      <c r="E276" s="59">
        <v>4500</v>
      </c>
      <c r="F276" s="31">
        <f t="shared" si="11"/>
        <v>100</v>
      </c>
      <c r="G276" s="5"/>
      <c r="H276" s="5"/>
      <c r="I276" s="5"/>
    </row>
    <row r="277" spans="1:9" ht="12.75">
      <c r="A277" s="64" t="s">
        <v>168</v>
      </c>
      <c r="B277" s="89" t="s">
        <v>334</v>
      </c>
      <c r="C277" s="89"/>
      <c r="D277" s="95">
        <f>D278+D280+D282</f>
        <v>108921.1</v>
      </c>
      <c r="E277" s="95">
        <f>E278+E280+E282</f>
        <v>106578.60399999999</v>
      </c>
      <c r="F277" s="31">
        <f t="shared" si="11"/>
        <v>97.8493643564011</v>
      </c>
      <c r="G277" s="5"/>
      <c r="H277" s="5"/>
      <c r="I277" s="5"/>
    </row>
    <row r="278" spans="1:9" ht="45">
      <c r="A278" s="66" t="s">
        <v>11</v>
      </c>
      <c r="B278" s="89" t="s">
        <v>334</v>
      </c>
      <c r="C278" s="89" t="s">
        <v>12</v>
      </c>
      <c r="D278" s="95">
        <f>D279</f>
        <v>70769</v>
      </c>
      <c r="E278" s="60">
        <f>E279</f>
        <v>70587.722</v>
      </c>
      <c r="F278" s="31">
        <f t="shared" si="11"/>
        <v>99.7438454690613</v>
      </c>
      <c r="G278" s="5"/>
      <c r="H278" s="5"/>
      <c r="I278" s="5"/>
    </row>
    <row r="279" spans="1:9" ht="12.75">
      <c r="A279" s="76" t="s">
        <v>25</v>
      </c>
      <c r="B279" s="89" t="s">
        <v>334</v>
      </c>
      <c r="C279" s="89" t="s">
        <v>24</v>
      </c>
      <c r="D279" s="95">
        <v>70769</v>
      </c>
      <c r="E279" s="60">
        <v>70587.722</v>
      </c>
      <c r="F279" s="31">
        <f aca="true" t="shared" si="15" ref="F279:F342">E279/D279*100</f>
        <v>99.7438454690613</v>
      </c>
      <c r="G279" s="5"/>
      <c r="H279" s="5"/>
      <c r="I279" s="5"/>
    </row>
    <row r="280" spans="1:9" ht="22.5">
      <c r="A280" s="66" t="s">
        <v>26</v>
      </c>
      <c r="B280" s="89" t="s">
        <v>334</v>
      </c>
      <c r="C280" s="89" t="s">
        <v>13</v>
      </c>
      <c r="D280" s="95">
        <f>D281</f>
        <v>37742</v>
      </c>
      <c r="E280" s="60">
        <f>E281</f>
        <v>35580.826</v>
      </c>
      <c r="F280" s="31">
        <f t="shared" si="15"/>
        <v>94.27382226697048</v>
      </c>
      <c r="G280" s="5"/>
      <c r="H280" s="5"/>
      <c r="I280" s="5"/>
    </row>
    <row r="281" spans="1:9" ht="22.5">
      <c r="A281" s="66" t="s">
        <v>15</v>
      </c>
      <c r="B281" s="89" t="s">
        <v>334</v>
      </c>
      <c r="C281" s="89" t="s">
        <v>14</v>
      </c>
      <c r="D281" s="95">
        <f>39830.3-2088.3</f>
        <v>37742</v>
      </c>
      <c r="E281" s="60">
        <v>35580.826</v>
      </c>
      <c r="F281" s="31">
        <f t="shared" si="15"/>
        <v>94.27382226697048</v>
      </c>
      <c r="G281" s="5"/>
      <c r="H281" s="5"/>
      <c r="I281" s="5"/>
    </row>
    <row r="282" spans="1:9" ht="12.75">
      <c r="A282" s="66" t="s">
        <v>16</v>
      </c>
      <c r="B282" s="89" t="s">
        <v>334</v>
      </c>
      <c r="C282" s="89" t="s">
        <v>18</v>
      </c>
      <c r="D282" s="95">
        <f>D283</f>
        <v>410.1</v>
      </c>
      <c r="E282" s="60">
        <f>E283</f>
        <v>410.056</v>
      </c>
      <c r="F282" s="31">
        <f t="shared" si="15"/>
        <v>99.98927090953426</v>
      </c>
      <c r="G282" s="5"/>
      <c r="H282" s="5"/>
      <c r="I282" s="5"/>
    </row>
    <row r="283" spans="1:9" ht="12.75">
      <c r="A283" s="66" t="s">
        <v>17</v>
      </c>
      <c r="B283" s="89" t="s">
        <v>334</v>
      </c>
      <c r="C283" s="89" t="s">
        <v>22</v>
      </c>
      <c r="D283" s="95">
        <v>410.1</v>
      </c>
      <c r="E283" s="60">
        <v>410.056</v>
      </c>
      <c r="F283" s="31">
        <f t="shared" si="15"/>
        <v>99.98927090953426</v>
      </c>
      <c r="G283" s="5"/>
      <c r="H283" s="5"/>
      <c r="I283" s="5"/>
    </row>
    <row r="284" spans="1:9" ht="22.5">
      <c r="A284" s="64" t="s">
        <v>61</v>
      </c>
      <c r="B284" s="89" t="s">
        <v>335</v>
      </c>
      <c r="C284" s="89"/>
      <c r="D284" s="95">
        <f>D285+D287</f>
        <v>1974.4</v>
      </c>
      <c r="E284" s="95">
        <f>E285+E287</f>
        <v>1967.954</v>
      </c>
      <c r="F284" s="31">
        <f t="shared" si="15"/>
        <v>99.67352106969204</v>
      </c>
      <c r="G284" s="5"/>
      <c r="H284" s="5"/>
      <c r="I284" s="5"/>
    </row>
    <row r="285" spans="1:253" s="15" customFormat="1" ht="45">
      <c r="A285" s="66" t="s">
        <v>11</v>
      </c>
      <c r="B285" s="89" t="s">
        <v>335</v>
      </c>
      <c r="C285" s="89" t="s">
        <v>12</v>
      </c>
      <c r="D285" s="95">
        <f>D286</f>
        <v>1098.8</v>
      </c>
      <c r="E285" s="126">
        <f>E286</f>
        <v>1097.483</v>
      </c>
      <c r="F285" s="31">
        <f t="shared" si="15"/>
        <v>99.88014197306153</v>
      </c>
      <c r="G285" s="16"/>
      <c r="H285" s="16"/>
      <c r="I285" s="16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  <c r="EE285" s="17"/>
      <c r="EF285" s="17"/>
      <c r="EG285" s="17"/>
      <c r="EH285" s="17"/>
      <c r="EI285" s="17"/>
      <c r="EJ285" s="17"/>
      <c r="EK285" s="17"/>
      <c r="EL285" s="17"/>
      <c r="EM285" s="17"/>
      <c r="EN285" s="17"/>
      <c r="EO285" s="17"/>
      <c r="EP285" s="17"/>
      <c r="EQ285" s="17"/>
      <c r="ER285" s="17"/>
      <c r="ES285" s="17"/>
      <c r="ET285" s="17"/>
      <c r="EU285" s="17"/>
      <c r="EV285" s="17"/>
      <c r="EW285" s="17"/>
      <c r="EX285" s="17"/>
      <c r="EY285" s="17"/>
      <c r="EZ285" s="17"/>
      <c r="FA285" s="17"/>
      <c r="FB285" s="17"/>
      <c r="FC285" s="17"/>
      <c r="FD285" s="17"/>
      <c r="FE285" s="17"/>
      <c r="FF285" s="17"/>
      <c r="FG285" s="17"/>
      <c r="FH285" s="17"/>
      <c r="FI285" s="17"/>
      <c r="FJ285" s="17"/>
      <c r="FK285" s="17"/>
      <c r="FL285" s="17"/>
      <c r="FM285" s="17"/>
      <c r="FN285" s="17"/>
      <c r="FO285" s="17"/>
      <c r="FP285" s="17"/>
      <c r="FQ285" s="17"/>
      <c r="FR285" s="17"/>
      <c r="FS285" s="17"/>
      <c r="FT285" s="17"/>
      <c r="FU285" s="17"/>
      <c r="FV285" s="17"/>
      <c r="FW285" s="17"/>
      <c r="FX285" s="17"/>
      <c r="FY285" s="17"/>
      <c r="FZ285" s="17"/>
      <c r="GA285" s="17"/>
      <c r="GB285" s="17"/>
      <c r="GC285" s="17"/>
      <c r="GD285" s="17"/>
      <c r="GE285" s="17"/>
      <c r="GF285" s="17"/>
      <c r="GG285" s="17"/>
      <c r="GH285" s="17"/>
      <c r="GI285" s="17"/>
      <c r="GJ285" s="17"/>
      <c r="GK285" s="17"/>
      <c r="GL285" s="17"/>
      <c r="GM285" s="17"/>
      <c r="GN285" s="17"/>
      <c r="GO285" s="17"/>
      <c r="GP285" s="17"/>
      <c r="GQ285" s="17"/>
      <c r="GR285" s="17"/>
      <c r="GS285" s="17"/>
      <c r="GT285" s="17"/>
      <c r="GU285" s="17"/>
      <c r="GV285" s="17"/>
      <c r="GW285" s="17"/>
      <c r="GX285" s="17"/>
      <c r="GY285" s="17"/>
      <c r="GZ285" s="17"/>
      <c r="HA285" s="17"/>
      <c r="HB285" s="17"/>
      <c r="HC285" s="17"/>
      <c r="HD285" s="17"/>
      <c r="HE285" s="17"/>
      <c r="HF285" s="17"/>
      <c r="HG285" s="17"/>
      <c r="HH285" s="17"/>
      <c r="HI285" s="17"/>
      <c r="HJ285" s="17"/>
      <c r="HK285" s="17"/>
      <c r="HL285" s="17"/>
      <c r="HM285" s="17"/>
      <c r="HN285" s="17"/>
      <c r="HO285" s="17"/>
      <c r="HP285" s="17"/>
      <c r="HQ285" s="17"/>
      <c r="HR285" s="17"/>
      <c r="HS285" s="17"/>
      <c r="HT285" s="17"/>
      <c r="HU285" s="17"/>
      <c r="HV285" s="17"/>
      <c r="HW285" s="17"/>
      <c r="HX285" s="17"/>
      <c r="HY285" s="17"/>
      <c r="HZ285" s="17"/>
      <c r="IA285" s="17"/>
      <c r="IB285" s="17"/>
      <c r="IC285" s="17"/>
      <c r="ID285" s="17"/>
      <c r="IE285" s="17"/>
      <c r="IF285" s="17"/>
      <c r="IG285" s="17"/>
      <c r="IH285" s="17"/>
      <c r="II285" s="17"/>
      <c r="IJ285" s="17"/>
      <c r="IK285" s="17"/>
      <c r="IL285" s="17"/>
      <c r="IM285" s="17"/>
      <c r="IN285" s="17"/>
      <c r="IO285" s="17"/>
      <c r="IP285" s="17"/>
      <c r="IQ285" s="17"/>
      <c r="IR285" s="17"/>
      <c r="IS285" s="17"/>
    </row>
    <row r="286" spans="1:253" s="15" customFormat="1" ht="12.75">
      <c r="A286" s="66" t="s">
        <v>25</v>
      </c>
      <c r="B286" s="89" t="s">
        <v>335</v>
      </c>
      <c r="C286" s="89" t="s">
        <v>24</v>
      </c>
      <c r="D286" s="95">
        <f>731.8+367</f>
        <v>1098.8</v>
      </c>
      <c r="E286" s="126">
        <v>1097.483</v>
      </c>
      <c r="F286" s="31">
        <f t="shared" si="15"/>
        <v>99.88014197306153</v>
      </c>
      <c r="G286" s="16"/>
      <c r="H286" s="16"/>
      <c r="I286" s="16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7"/>
      <c r="DX286" s="17"/>
      <c r="DY286" s="17"/>
      <c r="DZ286" s="17"/>
      <c r="EA286" s="17"/>
      <c r="EB286" s="17"/>
      <c r="EC286" s="17"/>
      <c r="ED286" s="17"/>
      <c r="EE286" s="17"/>
      <c r="EF286" s="17"/>
      <c r="EG286" s="17"/>
      <c r="EH286" s="17"/>
      <c r="EI286" s="17"/>
      <c r="EJ286" s="17"/>
      <c r="EK286" s="17"/>
      <c r="EL286" s="17"/>
      <c r="EM286" s="17"/>
      <c r="EN286" s="17"/>
      <c r="EO286" s="17"/>
      <c r="EP286" s="17"/>
      <c r="EQ286" s="17"/>
      <c r="ER286" s="17"/>
      <c r="ES286" s="17"/>
      <c r="ET286" s="17"/>
      <c r="EU286" s="17"/>
      <c r="EV286" s="17"/>
      <c r="EW286" s="17"/>
      <c r="EX286" s="17"/>
      <c r="EY286" s="17"/>
      <c r="EZ286" s="17"/>
      <c r="FA286" s="17"/>
      <c r="FB286" s="17"/>
      <c r="FC286" s="17"/>
      <c r="FD286" s="17"/>
      <c r="FE286" s="17"/>
      <c r="FF286" s="17"/>
      <c r="FG286" s="17"/>
      <c r="FH286" s="17"/>
      <c r="FI286" s="17"/>
      <c r="FJ286" s="17"/>
      <c r="FK286" s="17"/>
      <c r="FL286" s="17"/>
      <c r="FM286" s="17"/>
      <c r="FN286" s="17"/>
      <c r="FO286" s="17"/>
      <c r="FP286" s="17"/>
      <c r="FQ286" s="17"/>
      <c r="FR286" s="17"/>
      <c r="FS286" s="17"/>
      <c r="FT286" s="17"/>
      <c r="FU286" s="17"/>
      <c r="FV286" s="17"/>
      <c r="FW286" s="17"/>
      <c r="FX286" s="17"/>
      <c r="FY286" s="17"/>
      <c r="FZ286" s="17"/>
      <c r="GA286" s="17"/>
      <c r="GB286" s="17"/>
      <c r="GC286" s="17"/>
      <c r="GD286" s="17"/>
      <c r="GE286" s="17"/>
      <c r="GF286" s="17"/>
      <c r="GG286" s="17"/>
      <c r="GH286" s="17"/>
      <c r="GI286" s="17"/>
      <c r="GJ286" s="17"/>
      <c r="GK286" s="17"/>
      <c r="GL286" s="17"/>
      <c r="GM286" s="17"/>
      <c r="GN286" s="17"/>
      <c r="GO286" s="17"/>
      <c r="GP286" s="17"/>
      <c r="GQ286" s="17"/>
      <c r="GR286" s="17"/>
      <c r="GS286" s="17"/>
      <c r="GT286" s="17"/>
      <c r="GU286" s="17"/>
      <c r="GV286" s="17"/>
      <c r="GW286" s="17"/>
      <c r="GX286" s="17"/>
      <c r="GY286" s="17"/>
      <c r="GZ286" s="17"/>
      <c r="HA286" s="17"/>
      <c r="HB286" s="17"/>
      <c r="HC286" s="17"/>
      <c r="HD286" s="17"/>
      <c r="HE286" s="17"/>
      <c r="HF286" s="17"/>
      <c r="HG286" s="17"/>
      <c r="HH286" s="17"/>
      <c r="HI286" s="17"/>
      <c r="HJ286" s="17"/>
      <c r="HK286" s="17"/>
      <c r="HL286" s="17"/>
      <c r="HM286" s="17"/>
      <c r="HN286" s="17"/>
      <c r="HO286" s="17"/>
      <c r="HP286" s="17"/>
      <c r="HQ286" s="17"/>
      <c r="HR286" s="17"/>
      <c r="HS286" s="17"/>
      <c r="HT286" s="17"/>
      <c r="HU286" s="17"/>
      <c r="HV286" s="17"/>
      <c r="HW286" s="17"/>
      <c r="HX286" s="17"/>
      <c r="HY286" s="17"/>
      <c r="HZ286" s="17"/>
      <c r="IA286" s="17"/>
      <c r="IB286" s="17"/>
      <c r="IC286" s="17"/>
      <c r="ID286" s="17"/>
      <c r="IE286" s="17"/>
      <c r="IF286" s="17"/>
      <c r="IG286" s="17"/>
      <c r="IH286" s="17"/>
      <c r="II286" s="17"/>
      <c r="IJ286" s="17"/>
      <c r="IK286" s="17"/>
      <c r="IL286" s="17"/>
      <c r="IM286" s="17"/>
      <c r="IN286" s="17"/>
      <c r="IO286" s="17"/>
      <c r="IP286" s="17"/>
      <c r="IQ286" s="17"/>
      <c r="IR286" s="17"/>
      <c r="IS286" s="17"/>
    </row>
    <row r="287" spans="1:253" s="15" customFormat="1" ht="22.5">
      <c r="A287" s="66" t="s">
        <v>26</v>
      </c>
      <c r="B287" s="89" t="s">
        <v>335</v>
      </c>
      <c r="C287" s="89" t="s">
        <v>13</v>
      </c>
      <c r="D287" s="95">
        <f>D288</f>
        <v>875.6</v>
      </c>
      <c r="E287" s="61">
        <f>E288</f>
        <v>870.471</v>
      </c>
      <c r="F287" s="31">
        <f t="shared" si="15"/>
        <v>99.41423024211969</v>
      </c>
      <c r="G287" s="16"/>
      <c r="H287" s="16"/>
      <c r="I287" s="16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  <c r="DX287" s="17"/>
      <c r="DY287" s="17"/>
      <c r="DZ287" s="17"/>
      <c r="EA287" s="17"/>
      <c r="EB287" s="17"/>
      <c r="EC287" s="17"/>
      <c r="ED287" s="17"/>
      <c r="EE287" s="17"/>
      <c r="EF287" s="17"/>
      <c r="EG287" s="17"/>
      <c r="EH287" s="17"/>
      <c r="EI287" s="17"/>
      <c r="EJ287" s="17"/>
      <c r="EK287" s="17"/>
      <c r="EL287" s="17"/>
      <c r="EM287" s="17"/>
      <c r="EN287" s="17"/>
      <c r="EO287" s="17"/>
      <c r="EP287" s="17"/>
      <c r="EQ287" s="17"/>
      <c r="ER287" s="17"/>
      <c r="ES287" s="17"/>
      <c r="ET287" s="17"/>
      <c r="EU287" s="17"/>
      <c r="EV287" s="17"/>
      <c r="EW287" s="17"/>
      <c r="EX287" s="17"/>
      <c r="EY287" s="17"/>
      <c r="EZ287" s="17"/>
      <c r="FA287" s="17"/>
      <c r="FB287" s="17"/>
      <c r="FC287" s="17"/>
      <c r="FD287" s="17"/>
      <c r="FE287" s="17"/>
      <c r="FF287" s="17"/>
      <c r="FG287" s="17"/>
      <c r="FH287" s="17"/>
      <c r="FI287" s="17"/>
      <c r="FJ287" s="17"/>
      <c r="FK287" s="17"/>
      <c r="FL287" s="17"/>
      <c r="FM287" s="17"/>
      <c r="FN287" s="17"/>
      <c r="FO287" s="17"/>
      <c r="FP287" s="17"/>
      <c r="FQ287" s="17"/>
      <c r="FR287" s="17"/>
      <c r="FS287" s="17"/>
      <c r="FT287" s="17"/>
      <c r="FU287" s="17"/>
      <c r="FV287" s="17"/>
      <c r="FW287" s="17"/>
      <c r="FX287" s="17"/>
      <c r="FY287" s="17"/>
      <c r="FZ287" s="17"/>
      <c r="GA287" s="17"/>
      <c r="GB287" s="17"/>
      <c r="GC287" s="17"/>
      <c r="GD287" s="17"/>
      <c r="GE287" s="17"/>
      <c r="GF287" s="17"/>
      <c r="GG287" s="17"/>
      <c r="GH287" s="17"/>
      <c r="GI287" s="17"/>
      <c r="GJ287" s="17"/>
      <c r="GK287" s="17"/>
      <c r="GL287" s="17"/>
      <c r="GM287" s="17"/>
      <c r="GN287" s="17"/>
      <c r="GO287" s="17"/>
      <c r="GP287" s="17"/>
      <c r="GQ287" s="17"/>
      <c r="GR287" s="17"/>
      <c r="GS287" s="17"/>
      <c r="GT287" s="17"/>
      <c r="GU287" s="17"/>
      <c r="GV287" s="17"/>
      <c r="GW287" s="17"/>
      <c r="GX287" s="17"/>
      <c r="GY287" s="17"/>
      <c r="GZ287" s="17"/>
      <c r="HA287" s="17"/>
      <c r="HB287" s="17"/>
      <c r="HC287" s="17"/>
      <c r="HD287" s="17"/>
      <c r="HE287" s="17"/>
      <c r="HF287" s="17"/>
      <c r="HG287" s="17"/>
      <c r="HH287" s="17"/>
      <c r="HI287" s="17"/>
      <c r="HJ287" s="17"/>
      <c r="HK287" s="17"/>
      <c r="HL287" s="17"/>
      <c r="HM287" s="17"/>
      <c r="HN287" s="17"/>
      <c r="HO287" s="17"/>
      <c r="HP287" s="17"/>
      <c r="HQ287" s="17"/>
      <c r="HR287" s="17"/>
      <c r="HS287" s="17"/>
      <c r="HT287" s="17"/>
      <c r="HU287" s="17"/>
      <c r="HV287" s="17"/>
      <c r="HW287" s="17"/>
      <c r="HX287" s="17"/>
      <c r="HY287" s="17"/>
      <c r="HZ287" s="17"/>
      <c r="IA287" s="17"/>
      <c r="IB287" s="17"/>
      <c r="IC287" s="17"/>
      <c r="ID287" s="17"/>
      <c r="IE287" s="17"/>
      <c r="IF287" s="17"/>
      <c r="IG287" s="17"/>
      <c r="IH287" s="17"/>
      <c r="II287" s="17"/>
      <c r="IJ287" s="17"/>
      <c r="IK287" s="17"/>
      <c r="IL287" s="17"/>
      <c r="IM287" s="17"/>
      <c r="IN287" s="17"/>
      <c r="IO287" s="17"/>
      <c r="IP287" s="17"/>
      <c r="IQ287" s="17"/>
      <c r="IR287" s="17"/>
      <c r="IS287" s="17"/>
    </row>
    <row r="288" spans="1:253" s="15" customFormat="1" ht="22.5">
      <c r="A288" s="66" t="s">
        <v>15</v>
      </c>
      <c r="B288" s="89" t="s">
        <v>335</v>
      </c>
      <c r="C288" s="89" t="s">
        <v>14</v>
      </c>
      <c r="D288" s="95">
        <f>878.7-3.1</f>
        <v>875.6</v>
      </c>
      <c r="E288" s="61">
        <v>870.471</v>
      </c>
      <c r="F288" s="31">
        <f t="shared" si="15"/>
        <v>99.41423024211969</v>
      </c>
      <c r="G288" s="16"/>
      <c r="H288" s="16"/>
      <c r="I288" s="16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  <c r="DK288" s="17"/>
      <c r="DL288" s="17"/>
      <c r="DM288" s="17"/>
      <c r="DN288" s="17"/>
      <c r="DO288" s="17"/>
      <c r="DP288" s="17"/>
      <c r="DQ288" s="17"/>
      <c r="DR288" s="17"/>
      <c r="DS288" s="17"/>
      <c r="DT288" s="17"/>
      <c r="DU288" s="17"/>
      <c r="DV288" s="17"/>
      <c r="DW288" s="17"/>
      <c r="DX288" s="17"/>
      <c r="DY288" s="17"/>
      <c r="DZ288" s="17"/>
      <c r="EA288" s="17"/>
      <c r="EB288" s="17"/>
      <c r="EC288" s="17"/>
      <c r="ED288" s="17"/>
      <c r="EE288" s="17"/>
      <c r="EF288" s="17"/>
      <c r="EG288" s="17"/>
      <c r="EH288" s="17"/>
      <c r="EI288" s="17"/>
      <c r="EJ288" s="17"/>
      <c r="EK288" s="17"/>
      <c r="EL288" s="17"/>
      <c r="EM288" s="17"/>
      <c r="EN288" s="17"/>
      <c r="EO288" s="17"/>
      <c r="EP288" s="17"/>
      <c r="EQ288" s="17"/>
      <c r="ER288" s="17"/>
      <c r="ES288" s="17"/>
      <c r="ET288" s="17"/>
      <c r="EU288" s="17"/>
      <c r="EV288" s="17"/>
      <c r="EW288" s="17"/>
      <c r="EX288" s="17"/>
      <c r="EY288" s="17"/>
      <c r="EZ288" s="17"/>
      <c r="FA288" s="17"/>
      <c r="FB288" s="17"/>
      <c r="FC288" s="17"/>
      <c r="FD288" s="17"/>
      <c r="FE288" s="17"/>
      <c r="FF288" s="17"/>
      <c r="FG288" s="17"/>
      <c r="FH288" s="17"/>
      <c r="FI288" s="17"/>
      <c r="FJ288" s="17"/>
      <c r="FK288" s="17"/>
      <c r="FL288" s="17"/>
      <c r="FM288" s="17"/>
      <c r="FN288" s="17"/>
      <c r="FO288" s="17"/>
      <c r="FP288" s="17"/>
      <c r="FQ288" s="17"/>
      <c r="FR288" s="17"/>
      <c r="FS288" s="17"/>
      <c r="FT288" s="17"/>
      <c r="FU288" s="17"/>
      <c r="FV288" s="17"/>
      <c r="FW288" s="17"/>
      <c r="FX288" s="17"/>
      <c r="FY288" s="17"/>
      <c r="FZ288" s="17"/>
      <c r="GA288" s="17"/>
      <c r="GB288" s="17"/>
      <c r="GC288" s="17"/>
      <c r="GD288" s="17"/>
      <c r="GE288" s="17"/>
      <c r="GF288" s="17"/>
      <c r="GG288" s="17"/>
      <c r="GH288" s="17"/>
      <c r="GI288" s="17"/>
      <c r="GJ288" s="17"/>
      <c r="GK288" s="17"/>
      <c r="GL288" s="17"/>
      <c r="GM288" s="17"/>
      <c r="GN288" s="17"/>
      <c r="GO288" s="17"/>
      <c r="GP288" s="17"/>
      <c r="GQ288" s="17"/>
      <c r="GR288" s="17"/>
      <c r="GS288" s="17"/>
      <c r="GT288" s="17"/>
      <c r="GU288" s="17"/>
      <c r="GV288" s="17"/>
      <c r="GW288" s="17"/>
      <c r="GX288" s="17"/>
      <c r="GY288" s="17"/>
      <c r="GZ288" s="17"/>
      <c r="HA288" s="17"/>
      <c r="HB288" s="17"/>
      <c r="HC288" s="17"/>
      <c r="HD288" s="17"/>
      <c r="HE288" s="17"/>
      <c r="HF288" s="17"/>
      <c r="HG288" s="17"/>
      <c r="HH288" s="17"/>
      <c r="HI288" s="17"/>
      <c r="HJ288" s="17"/>
      <c r="HK288" s="17"/>
      <c r="HL288" s="17"/>
      <c r="HM288" s="17"/>
      <c r="HN288" s="17"/>
      <c r="HO288" s="17"/>
      <c r="HP288" s="17"/>
      <c r="HQ288" s="17"/>
      <c r="HR288" s="17"/>
      <c r="HS288" s="17"/>
      <c r="HT288" s="17"/>
      <c r="HU288" s="17"/>
      <c r="HV288" s="17"/>
      <c r="HW288" s="17"/>
      <c r="HX288" s="17"/>
      <c r="HY288" s="17"/>
      <c r="HZ288" s="17"/>
      <c r="IA288" s="17"/>
      <c r="IB288" s="17"/>
      <c r="IC288" s="17"/>
      <c r="ID288" s="17"/>
      <c r="IE288" s="17"/>
      <c r="IF288" s="17"/>
      <c r="IG288" s="17"/>
      <c r="IH288" s="17"/>
      <c r="II288" s="17"/>
      <c r="IJ288" s="17"/>
      <c r="IK288" s="17"/>
      <c r="IL288" s="17"/>
      <c r="IM288" s="17"/>
      <c r="IN288" s="17"/>
      <c r="IO288" s="17"/>
      <c r="IP288" s="17"/>
      <c r="IQ288" s="17"/>
      <c r="IR288" s="17"/>
      <c r="IS288" s="17"/>
    </row>
    <row r="289" spans="1:253" s="15" customFormat="1" ht="12.75">
      <c r="A289" s="64" t="s">
        <v>169</v>
      </c>
      <c r="B289" s="89" t="s">
        <v>336</v>
      </c>
      <c r="C289" s="89"/>
      <c r="D289" s="95">
        <f>D290</f>
        <v>143</v>
      </c>
      <c r="E289" s="95">
        <f>E290</f>
        <v>143</v>
      </c>
      <c r="F289" s="31">
        <f t="shared" si="15"/>
        <v>100</v>
      </c>
      <c r="G289" s="16"/>
      <c r="H289" s="16"/>
      <c r="I289" s="16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  <c r="DJ289" s="17"/>
      <c r="DK289" s="17"/>
      <c r="DL289" s="17"/>
      <c r="DM289" s="17"/>
      <c r="DN289" s="17"/>
      <c r="DO289" s="17"/>
      <c r="DP289" s="17"/>
      <c r="DQ289" s="17"/>
      <c r="DR289" s="17"/>
      <c r="DS289" s="17"/>
      <c r="DT289" s="17"/>
      <c r="DU289" s="17"/>
      <c r="DV289" s="17"/>
      <c r="DW289" s="17"/>
      <c r="DX289" s="17"/>
      <c r="DY289" s="17"/>
      <c r="DZ289" s="17"/>
      <c r="EA289" s="17"/>
      <c r="EB289" s="17"/>
      <c r="EC289" s="17"/>
      <c r="ED289" s="17"/>
      <c r="EE289" s="17"/>
      <c r="EF289" s="17"/>
      <c r="EG289" s="17"/>
      <c r="EH289" s="17"/>
      <c r="EI289" s="17"/>
      <c r="EJ289" s="17"/>
      <c r="EK289" s="17"/>
      <c r="EL289" s="17"/>
      <c r="EM289" s="17"/>
      <c r="EN289" s="17"/>
      <c r="EO289" s="17"/>
      <c r="EP289" s="17"/>
      <c r="EQ289" s="17"/>
      <c r="ER289" s="17"/>
      <c r="ES289" s="17"/>
      <c r="ET289" s="17"/>
      <c r="EU289" s="17"/>
      <c r="EV289" s="17"/>
      <c r="EW289" s="17"/>
      <c r="EX289" s="17"/>
      <c r="EY289" s="17"/>
      <c r="EZ289" s="17"/>
      <c r="FA289" s="17"/>
      <c r="FB289" s="17"/>
      <c r="FC289" s="17"/>
      <c r="FD289" s="17"/>
      <c r="FE289" s="17"/>
      <c r="FF289" s="17"/>
      <c r="FG289" s="17"/>
      <c r="FH289" s="17"/>
      <c r="FI289" s="17"/>
      <c r="FJ289" s="17"/>
      <c r="FK289" s="17"/>
      <c r="FL289" s="17"/>
      <c r="FM289" s="17"/>
      <c r="FN289" s="17"/>
      <c r="FO289" s="17"/>
      <c r="FP289" s="17"/>
      <c r="FQ289" s="17"/>
      <c r="FR289" s="17"/>
      <c r="FS289" s="17"/>
      <c r="FT289" s="17"/>
      <c r="FU289" s="17"/>
      <c r="FV289" s="17"/>
      <c r="FW289" s="17"/>
      <c r="FX289" s="17"/>
      <c r="FY289" s="17"/>
      <c r="FZ289" s="17"/>
      <c r="GA289" s="17"/>
      <c r="GB289" s="17"/>
      <c r="GC289" s="17"/>
      <c r="GD289" s="17"/>
      <c r="GE289" s="17"/>
      <c r="GF289" s="17"/>
      <c r="GG289" s="17"/>
      <c r="GH289" s="17"/>
      <c r="GI289" s="17"/>
      <c r="GJ289" s="17"/>
      <c r="GK289" s="17"/>
      <c r="GL289" s="17"/>
      <c r="GM289" s="17"/>
      <c r="GN289" s="17"/>
      <c r="GO289" s="17"/>
      <c r="GP289" s="17"/>
      <c r="GQ289" s="17"/>
      <c r="GR289" s="17"/>
      <c r="GS289" s="17"/>
      <c r="GT289" s="17"/>
      <c r="GU289" s="17"/>
      <c r="GV289" s="17"/>
      <c r="GW289" s="17"/>
      <c r="GX289" s="17"/>
      <c r="GY289" s="17"/>
      <c r="GZ289" s="17"/>
      <c r="HA289" s="17"/>
      <c r="HB289" s="17"/>
      <c r="HC289" s="17"/>
      <c r="HD289" s="17"/>
      <c r="HE289" s="17"/>
      <c r="HF289" s="17"/>
      <c r="HG289" s="17"/>
      <c r="HH289" s="17"/>
      <c r="HI289" s="17"/>
      <c r="HJ289" s="17"/>
      <c r="HK289" s="17"/>
      <c r="HL289" s="17"/>
      <c r="HM289" s="17"/>
      <c r="HN289" s="17"/>
      <c r="HO289" s="17"/>
      <c r="HP289" s="17"/>
      <c r="HQ289" s="17"/>
      <c r="HR289" s="17"/>
      <c r="HS289" s="17"/>
      <c r="HT289" s="17"/>
      <c r="HU289" s="17"/>
      <c r="HV289" s="17"/>
      <c r="HW289" s="17"/>
      <c r="HX289" s="17"/>
      <c r="HY289" s="17"/>
      <c r="HZ289" s="17"/>
      <c r="IA289" s="17"/>
      <c r="IB289" s="17"/>
      <c r="IC289" s="17"/>
      <c r="ID289" s="17"/>
      <c r="IE289" s="17"/>
      <c r="IF289" s="17"/>
      <c r="IG289" s="17"/>
      <c r="IH289" s="17"/>
      <c r="II289" s="17"/>
      <c r="IJ289" s="17"/>
      <c r="IK289" s="17"/>
      <c r="IL289" s="17"/>
      <c r="IM289" s="17"/>
      <c r="IN289" s="17"/>
      <c r="IO289" s="17"/>
      <c r="IP289" s="17"/>
      <c r="IQ289" s="17"/>
      <c r="IR289" s="17"/>
      <c r="IS289" s="17"/>
    </row>
    <row r="290" spans="1:253" s="15" customFormat="1" ht="22.5">
      <c r="A290" s="66" t="s">
        <v>26</v>
      </c>
      <c r="B290" s="89" t="s">
        <v>336</v>
      </c>
      <c r="C290" s="89" t="s">
        <v>13</v>
      </c>
      <c r="D290" s="95">
        <f>D291</f>
        <v>143</v>
      </c>
      <c r="E290" s="61">
        <f>E291</f>
        <v>143</v>
      </c>
      <c r="F290" s="31">
        <f t="shared" si="15"/>
        <v>100</v>
      </c>
      <c r="G290" s="16"/>
      <c r="H290" s="16"/>
      <c r="I290" s="16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  <c r="DK290" s="17"/>
      <c r="DL290" s="17"/>
      <c r="DM290" s="17"/>
      <c r="DN290" s="17"/>
      <c r="DO290" s="17"/>
      <c r="DP290" s="17"/>
      <c r="DQ290" s="17"/>
      <c r="DR290" s="17"/>
      <c r="DS290" s="17"/>
      <c r="DT290" s="17"/>
      <c r="DU290" s="17"/>
      <c r="DV290" s="17"/>
      <c r="DW290" s="17"/>
      <c r="DX290" s="17"/>
      <c r="DY290" s="17"/>
      <c r="DZ290" s="17"/>
      <c r="EA290" s="17"/>
      <c r="EB290" s="17"/>
      <c r="EC290" s="17"/>
      <c r="ED290" s="17"/>
      <c r="EE290" s="17"/>
      <c r="EF290" s="17"/>
      <c r="EG290" s="17"/>
      <c r="EH290" s="17"/>
      <c r="EI290" s="17"/>
      <c r="EJ290" s="17"/>
      <c r="EK290" s="17"/>
      <c r="EL290" s="17"/>
      <c r="EM290" s="17"/>
      <c r="EN290" s="17"/>
      <c r="EO290" s="17"/>
      <c r="EP290" s="17"/>
      <c r="EQ290" s="17"/>
      <c r="ER290" s="17"/>
      <c r="ES290" s="17"/>
      <c r="ET290" s="17"/>
      <c r="EU290" s="17"/>
      <c r="EV290" s="17"/>
      <c r="EW290" s="17"/>
      <c r="EX290" s="17"/>
      <c r="EY290" s="17"/>
      <c r="EZ290" s="17"/>
      <c r="FA290" s="17"/>
      <c r="FB290" s="17"/>
      <c r="FC290" s="17"/>
      <c r="FD290" s="17"/>
      <c r="FE290" s="17"/>
      <c r="FF290" s="17"/>
      <c r="FG290" s="17"/>
      <c r="FH290" s="17"/>
      <c r="FI290" s="17"/>
      <c r="FJ290" s="17"/>
      <c r="FK290" s="17"/>
      <c r="FL290" s="17"/>
      <c r="FM290" s="17"/>
      <c r="FN290" s="17"/>
      <c r="FO290" s="17"/>
      <c r="FP290" s="17"/>
      <c r="FQ290" s="17"/>
      <c r="FR290" s="17"/>
      <c r="FS290" s="17"/>
      <c r="FT290" s="17"/>
      <c r="FU290" s="17"/>
      <c r="FV290" s="17"/>
      <c r="FW290" s="17"/>
      <c r="FX290" s="17"/>
      <c r="FY290" s="17"/>
      <c r="FZ290" s="17"/>
      <c r="GA290" s="17"/>
      <c r="GB290" s="17"/>
      <c r="GC290" s="17"/>
      <c r="GD290" s="17"/>
      <c r="GE290" s="17"/>
      <c r="GF290" s="17"/>
      <c r="GG290" s="17"/>
      <c r="GH290" s="17"/>
      <c r="GI290" s="17"/>
      <c r="GJ290" s="17"/>
      <c r="GK290" s="17"/>
      <c r="GL290" s="17"/>
      <c r="GM290" s="17"/>
      <c r="GN290" s="17"/>
      <c r="GO290" s="17"/>
      <c r="GP290" s="17"/>
      <c r="GQ290" s="17"/>
      <c r="GR290" s="17"/>
      <c r="GS290" s="17"/>
      <c r="GT290" s="17"/>
      <c r="GU290" s="17"/>
      <c r="GV290" s="17"/>
      <c r="GW290" s="17"/>
      <c r="GX290" s="17"/>
      <c r="GY290" s="17"/>
      <c r="GZ290" s="17"/>
      <c r="HA290" s="17"/>
      <c r="HB290" s="17"/>
      <c r="HC290" s="17"/>
      <c r="HD290" s="17"/>
      <c r="HE290" s="17"/>
      <c r="HF290" s="17"/>
      <c r="HG290" s="17"/>
      <c r="HH290" s="17"/>
      <c r="HI290" s="17"/>
      <c r="HJ290" s="17"/>
      <c r="HK290" s="17"/>
      <c r="HL290" s="17"/>
      <c r="HM290" s="17"/>
      <c r="HN290" s="17"/>
      <c r="HO290" s="17"/>
      <c r="HP290" s="17"/>
      <c r="HQ290" s="17"/>
      <c r="HR290" s="17"/>
      <c r="HS290" s="17"/>
      <c r="HT290" s="17"/>
      <c r="HU290" s="17"/>
      <c r="HV290" s="17"/>
      <c r="HW290" s="17"/>
      <c r="HX290" s="17"/>
      <c r="HY290" s="17"/>
      <c r="HZ290" s="17"/>
      <c r="IA290" s="17"/>
      <c r="IB290" s="17"/>
      <c r="IC290" s="17"/>
      <c r="ID290" s="17"/>
      <c r="IE290" s="17"/>
      <c r="IF290" s="17"/>
      <c r="IG290" s="17"/>
      <c r="IH290" s="17"/>
      <c r="II290" s="17"/>
      <c r="IJ290" s="17"/>
      <c r="IK290" s="17"/>
      <c r="IL290" s="17"/>
      <c r="IM290" s="17"/>
      <c r="IN290" s="17"/>
      <c r="IO290" s="17"/>
      <c r="IP290" s="17"/>
      <c r="IQ290" s="17"/>
      <c r="IR290" s="17"/>
      <c r="IS290" s="17"/>
    </row>
    <row r="291" spans="1:253" s="15" customFormat="1" ht="22.5">
      <c r="A291" s="66" t="s">
        <v>15</v>
      </c>
      <c r="B291" s="89" t="s">
        <v>336</v>
      </c>
      <c r="C291" s="89" t="s">
        <v>14</v>
      </c>
      <c r="D291" s="95">
        <f>26+41+76</f>
        <v>143</v>
      </c>
      <c r="E291" s="61">
        <v>143</v>
      </c>
      <c r="F291" s="31">
        <f t="shared" si="15"/>
        <v>100</v>
      </c>
      <c r="G291" s="16"/>
      <c r="H291" s="16"/>
      <c r="I291" s="16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  <c r="DK291" s="17"/>
      <c r="DL291" s="17"/>
      <c r="DM291" s="17"/>
      <c r="DN291" s="17"/>
      <c r="DO291" s="17"/>
      <c r="DP291" s="17"/>
      <c r="DQ291" s="17"/>
      <c r="DR291" s="17"/>
      <c r="DS291" s="17"/>
      <c r="DT291" s="17"/>
      <c r="DU291" s="17"/>
      <c r="DV291" s="17"/>
      <c r="DW291" s="17"/>
      <c r="DX291" s="17"/>
      <c r="DY291" s="17"/>
      <c r="DZ291" s="17"/>
      <c r="EA291" s="17"/>
      <c r="EB291" s="17"/>
      <c r="EC291" s="17"/>
      <c r="ED291" s="17"/>
      <c r="EE291" s="17"/>
      <c r="EF291" s="17"/>
      <c r="EG291" s="17"/>
      <c r="EH291" s="17"/>
      <c r="EI291" s="17"/>
      <c r="EJ291" s="17"/>
      <c r="EK291" s="17"/>
      <c r="EL291" s="17"/>
      <c r="EM291" s="17"/>
      <c r="EN291" s="17"/>
      <c r="EO291" s="17"/>
      <c r="EP291" s="17"/>
      <c r="EQ291" s="17"/>
      <c r="ER291" s="17"/>
      <c r="ES291" s="17"/>
      <c r="ET291" s="17"/>
      <c r="EU291" s="17"/>
      <c r="EV291" s="17"/>
      <c r="EW291" s="17"/>
      <c r="EX291" s="17"/>
      <c r="EY291" s="17"/>
      <c r="EZ291" s="17"/>
      <c r="FA291" s="17"/>
      <c r="FB291" s="17"/>
      <c r="FC291" s="17"/>
      <c r="FD291" s="17"/>
      <c r="FE291" s="17"/>
      <c r="FF291" s="17"/>
      <c r="FG291" s="17"/>
      <c r="FH291" s="17"/>
      <c r="FI291" s="17"/>
      <c r="FJ291" s="17"/>
      <c r="FK291" s="17"/>
      <c r="FL291" s="17"/>
      <c r="FM291" s="17"/>
      <c r="FN291" s="17"/>
      <c r="FO291" s="17"/>
      <c r="FP291" s="17"/>
      <c r="FQ291" s="17"/>
      <c r="FR291" s="17"/>
      <c r="FS291" s="17"/>
      <c r="FT291" s="17"/>
      <c r="FU291" s="17"/>
      <c r="FV291" s="17"/>
      <c r="FW291" s="17"/>
      <c r="FX291" s="17"/>
      <c r="FY291" s="17"/>
      <c r="FZ291" s="17"/>
      <c r="GA291" s="17"/>
      <c r="GB291" s="17"/>
      <c r="GC291" s="17"/>
      <c r="GD291" s="17"/>
      <c r="GE291" s="17"/>
      <c r="GF291" s="17"/>
      <c r="GG291" s="17"/>
      <c r="GH291" s="17"/>
      <c r="GI291" s="17"/>
      <c r="GJ291" s="17"/>
      <c r="GK291" s="17"/>
      <c r="GL291" s="17"/>
      <c r="GM291" s="17"/>
      <c r="GN291" s="17"/>
      <c r="GO291" s="17"/>
      <c r="GP291" s="17"/>
      <c r="GQ291" s="17"/>
      <c r="GR291" s="17"/>
      <c r="GS291" s="17"/>
      <c r="GT291" s="17"/>
      <c r="GU291" s="17"/>
      <c r="GV291" s="17"/>
      <c r="GW291" s="17"/>
      <c r="GX291" s="17"/>
      <c r="GY291" s="17"/>
      <c r="GZ291" s="17"/>
      <c r="HA291" s="17"/>
      <c r="HB291" s="17"/>
      <c r="HC291" s="17"/>
      <c r="HD291" s="17"/>
      <c r="HE291" s="17"/>
      <c r="HF291" s="17"/>
      <c r="HG291" s="17"/>
      <c r="HH291" s="17"/>
      <c r="HI291" s="17"/>
      <c r="HJ291" s="17"/>
      <c r="HK291" s="17"/>
      <c r="HL291" s="17"/>
      <c r="HM291" s="17"/>
      <c r="HN291" s="17"/>
      <c r="HO291" s="17"/>
      <c r="HP291" s="17"/>
      <c r="HQ291" s="17"/>
      <c r="HR291" s="17"/>
      <c r="HS291" s="17"/>
      <c r="HT291" s="17"/>
      <c r="HU291" s="17"/>
      <c r="HV291" s="17"/>
      <c r="HW291" s="17"/>
      <c r="HX291" s="17"/>
      <c r="HY291" s="17"/>
      <c r="HZ291" s="17"/>
      <c r="IA291" s="17"/>
      <c r="IB291" s="17"/>
      <c r="IC291" s="17"/>
      <c r="ID291" s="17"/>
      <c r="IE291" s="17"/>
      <c r="IF291" s="17"/>
      <c r="IG291" s="17"/>
      <c r="IH291" s="17"/>
      <c r="II291" s="17"/>
      <c r="IJ291" s="17"/>
      <c r="IK291" s="17"/>
      <c r="IL291" s="17"/>
      <c r="IM291" s="17"/>
      <c r="IN291" s="17"/>
      <c r="IO291" s="17"/>
      <c r="IP291" s="17"/>
      <c r="IQ291" s="17"/>
      <c r="IR291" s="17"/>
      <c r="IS291" s="17"/>
    </row>
    <row r="292" spans="1:253" s="15" customFormat="1" ht="22.5">
      <c r="A292" s="64" t="s">
        <v>39</v>
      </c>
      <c r="B292" s="89" t="s">
        <v>337</v>
      </c>
      <c r="C292" s="89"/>
      <c r="D292" s="95">
        <f>D293</f>
        <v>1500</v>
      </c>
      <c r="E292" s="95">
        <f>E293</f>
        <v>1500</v>
      </c>
      <c r="F292" s="31">
        <f t="shared" si="15"/>
        <v>100</v>
      </c>
      <c r="G292" s="16"/>
      <c r="H292" s="16"/>
      <c r="I292" s="16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  <c r="ED292" s="17"/>
      <c r="EE292" s="17"/>
      <c r="EF292" s="17"/>
      <c r="EG292" s="17"/>
      <c r="EH292" s="17"/>
      <c r="EI292" s="17"/>
      <c r="EJ292" s="17"/>
      <c r="EK292" s="17"/>
      <c r="EL292" s="17"/>
      <c r="EM292" s="17"/>
      <c r="EN292" s="17"/>
      <c r="EO292" s="17"/>
      <c r="EP292" s="17"/>
      <c r="EQ292" s="17"/>
      <c r="ER292" s="17"/>
      <c r="ES292" s="17"/>
      <c r="ET292" s="17"/>
      <c r="EU292" s="17"/>
      <c r="EV292" s="17"/>
      <c r="EW292" s="17"/>
      <c r="EX292" s="17"/>
      <c r="EY292" s="17"/>
      <c r="EZ292" s="17"/>
      <c r="FA292" s="17"/>
      <c r="FB292" s="17"/>
      <c r="FC292" s="17"/>
      <c r="FD292" s="17"/>
      <c r="FE292" s="17"/>
      <c r="FF292" s="17"/>
      <c r="FG292" s="17"/>
      <c r="FH292" s="17"/>
      <c r="FI292" s="17"/>
      <c r="FJ292" s="17"/>
      <c r="FK292" s="17"/>
      <c r="FL292" s="17"/>
      <c r="FM292" s="17"/>
      <c r="FN292" s="17"/>
      <c r="FO292" s="17"/>
      <c r="FP292" s="17"/>
      <c r="FQ292" s="17"/>
      <c r="FR292" s="17"/>
      <c r="FS292" s="17"/>
      <c r="FT292" s="17"/>
      <c r="FU292" s="17"/>
      <c r="FV292" s="17"/>
      <c r="FW292" s="17"/>
      <c r="FX292" s="17"/>
      <c r="FY292" s="17"/>
      <c r="FZ292" s="17"/>
      <c r="GA292" s="17"/>
      <c r="GB292" s="17"/>
      <c r="GC292" s="17"/>
      <c r="GD292" s="17"/>
      <c r="GE292" s="17"/>
      <c r="GF292" s="17"/>
      <c r="GG292" s="17"/>
      <c r="GH292" s="17"/>
      <c r="GI292" s="17"/>
      <c r="GJ292" s="17"/>
      <c r="GK292" s="17"/>
      <c r="GL292" s="17"/>
      <c r="GM292" s="17"/>
      <c r="GN292" s="17"/>
      <c r="GO292" s="17"/>
      <c r="GP292" s="17"/>
      <c r="GQ292" s="17"/>
      <c r="GR292" s="17"/>
      <c r="GS292" s="17"/>
      <c r="GT292" s="17"/>
      <c r="GU292" s="17"/>
      <c r="GV292" s="17"/>
      <c r="GW292" s="17"/>
      <c r="GX292" s="17"/>
      <c r="GY292" s="17"/>
      <c r="GZ292" s="17"/>
      <c r="HA292" s="17"/>
      <c r="HB292" s="17"/>
      <c r="HC292" s="17"/>
      <c r="HD292" s="17"/>
      <c r="HE292" s="17"/>
      <c r="HF292" s="17"/>
      <c r="HG292" s="17"/>
      <c r="HH292" s="17"/>
      <c r="HI292" s="17"/>
      <c r="HJ292" s="17"/>
      <c r="HK292" s="17"/>
      <c r="HL292" s="17"/>
      <c r="HM292" s="17"/>
      <c r="HN292" s="17"/>
      <c r="HO292" s="17"/>
      <c r="HP292" s="17"/>
      <c r="HQ292" s="17"/>
      <c r="HR292" s="17"/>
      <c r="HS292" s="17"/>
      <c r="HT292" s="17"/>
      <c r="HU292" s="17"/>
      <c r="HV292" s="17"/>
      <c r="HW292" s="17"/>
      <c r="HX292" s="17"/>
      <c r="HY292" s="17"/>
      <c r="HZ292" s="17"/>
      <c r="IA292" s="17"/>
      <c r="IB292" s="17"/>
      <c r="IC292" s="17"/>
      <c r="ID292" s="17"/>
      <c r="IE292" s="17"/>
      <c r="IF292" s="17"/>
      <c r="IG292" s="17"/>
      <c r="IH292" s="17"/>
      <c r="II292" s="17"/>
      <c r="IJ292" s="17"/>
      <c r="IK292" s="17"/>
      <c r="IL292" s="17"/>
      <c r="IM292" s="17"/>
      <c r="IN292" s="17"/>
      <c r="IO292" s="17"/>
      <c r="IP292" s="17"/>
      <c r="IQ292" s="17"/>
      <c r="IR292" s="17"/>
      <c r="IS292" s="17"/>
    </row>
    <row r="293" spans="1:253" s="15" customFormat="1" ht="22.5">
      <c r="A293" s="66" t="s">
        <v>170</v>
      </c>
      <c r="B293" s="89" t="s">
        <v>337</v>
      </c>
      <c r="C293" s="89" t="s">
        <v>21</v>
      </c>
      <c r="D293" s="95">
        <f>D294</f>
        <v>1500</v>
      </c>
      <c r="E293" s="61">
        <f>E294</f>
        <v>1500</v>
      </c>
      <c r="F293" s="31">
        <f t="shared" si="15"/>
        <v>100</v>
      </c>
      <c r="G293" s="16"/>
      <c r="H293" s="16"/>
      <c r="I293" s="16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  <c r="DK293" s="17"/>
      <c r="DL293" s="17"/>
      <c r="DM293" s="17"/>
      <c r="DN293" s="17"/>
      <c r="DO293" s="17"/>
      <c r="DP293" s="17"/>
      <c r="DQ293" s="17"/>
      <c r="DR293" s="17"/>
      <c r="DS293" s="17"/>
      <c r="DT293" s="17"/>
      <c r="DU293" s="17"/>
      <c r="DV293" s="17"/>
      <c r="DW293" s="17"/>
      <c r="DX293" s="17"/>
      <c r="DY293" s="17"/>
      <c r="DZ293" s="17"/>
      <c r="EA293" s="17"/>
      <c r="EB293" s="17"/>
      <c r="EC293" s="17"/>
      <c r="ED293" s="17"/>
      <c r="EE293" s="17"/>
      <c r="EF293" s="17"/>
      <c r="EG293" s="17"/>
      <c r="EH293" s="17"/>
      <c r="EI293" s="17"/>
      <c r="EJ293" s="17"/>
      <c r="EK293" s="17"/>
      <c r="EL293" s="17"/>
      <c r="EM293" s="17"/>
      <c r="EN293" s="17"/>
      <c r="EO293" s="17"/>
      <c r="EP293" s="17"/>
      <c r="EQ293" s="17"/>
      <c r="ER293" s="17"/>
      <c r="ES293" s="17"/>
      <c r="ET293" s="17"/>
      <c r="EU293" s="17"/>
      <c r="EV293" s="17"/>
      <c r="EW293" s="17"/>
      <c r="EX293" s="17"/>
      <c r="EY293" s="17"/>
      <c r="EZ293" s="17"/>
      <c r="FA293" s="17"/>
      <c r="FB293" s="17"/>
      <c r="FC293" s="17"/>
      <c r="FD293" s="17"/>
      <c r="FE293" s="17"/>
      <c r="FF293" s="17"/>
      <c r="FG293" s="17"/>
      <c r="FH293" s="17"/>
      <c r="FI293" s="17"/>
      <c r="FJ293" s="17"/>
      <c r="FK293" s="17"/>
      <c r="FL293" s="17"/>
      <c r="FM293" s="17"/>
      <c r="FN293" s="17"/>
      <c r="FO293" s="17"/>
      <c r="FP293" s="17"/>
      <c r="FQ293" s="17"/>
      <c r="FR293" s="17"/>
      <c r="FS293" s="17"/>
      <c r="FT293" s="17"/>
      <c r="FU293" s="17"/>
      <c r="FV293" s="17"/>
      <c r="FW293" s="17"/>
      <c r="FX293" s="17"/>
      <c r="FY293" s="17"/>
      <c r="FZ293" s="17"/>
      <c r="GA293" s="17"/>
      <c r="GB293" s="17"/>
      <c r="GC293" s="17"/>
      <c r="GD293" s="17"/>
      <c r="GE293" s="17"/>
      <c r="GF293" s="17"/>
      <c r="GG293" s="17"/>
      <c r="GH293" s="17"/>
      <c r="GI293" s="17"/>
      <c r="GJ293" s="17"/>
      <c r="GK293" s="17"/>
      <c r="GL293" s="17"/>
      <c r="GM293" s="17"/>
      <c r="GN293" s="17"/>
      <c r="GO293" s="17"/>
      <c r="GP293" s="17"/>
      <c r="GQ293" s="17"/>
      <c r="GR293" s="17"/>
      <c r="GS293" s="17"/>
      <c r="GT293" s="17"/>
      <c r="GU293" s="17"/>
      <c r="GV293" s="17"/>
      <c r="GW293" s="17"/>
      <c r="GX293" s="17"/>
      <c r="GY293" s="17"/>
      <c r="GZ293" s="17"/>
      <c r="HA293" s="17"/>
      <c r="HB293" s="17"/>
      <c r="HC293" s="17"/>
      <c r="HD293" s="17"/>
      <c r="HE293" s="17"/>
      <c r="HF293" s="17"/>
      <c r="HG293" s="17"/>
      <c r="HH293" s="17"/>
      <c r="HI293" s="17"/>
      <c r="HJ293" s="17"/>
      <c r="HK293" s="17"/>
      <c r="HL293" s="17"/>
      <c r="HM293" s="17"/>
      <c r="HN293" s="17"/>
      <c r="HO293" s="17"/>
      <c r="HP293" s="17"/>
      <c r="HQ293" s="17"/>
      <c r="HR293" s="17"/>
      <c r="HS293" s="17"/>
      <c r="HT293" s="17"/>
      <c r="HU293" s="17"/>
      <c r="HV293" s="17"/>
      <c r="HW293" s="17"/>
      <c r="HX293" s="17"/>
      <c r="HY293" s="17"/>
      <c r="HZ293" s="17"/>
      <c r="IA293" s="17"/>
      <c r="IB293" s="17"/>
      <c r="IC293" s="17"/>
      <c r="ID293" s="17"/>
      <c r="IE293" s="17"/>
      <c r="IF293" s="17"/>
      <c r="IG293" s="17"/>
      <c r="IH293" s="17"/>
      <c r="II293" s="17"/>
      <c r="IJ293" s="17"/>
      <c r="IK293" s="17"/>
      <c r="IL293" s="17"/>
      <c r="IM293" s="17"/>
      <c r="IN293" s="17"/>
      <c r="IO293" s="17"/>
      <c r="IP293" s="17"/>
      <c r="IQ293" s="17"/>
      <c r="IR293" s="17"/>
      <c r="IS293" s="17"/>
    </row>
    <row r="294" spans="1:9" ht="22.5">
      <c r="A294" s="66" t="s">
        <v>171</v>
      </c>
      <c r="B294" s="89" t="s">
        <v>337</v>
      </c>
      <c r="C294" s="89" t="s">
        <v>8</v>
      </c>
      <c r="D294" s="95">
        <f>4400-2900</f>
        <v>1500</v>
      </c>
      <c r="E294" s="61">
        <v>1500</v>
      </c>
      <c r="F294" s="31">
        <f t="shared" si="15"/>
        <v>100</v>
      </c>
      <c r="G294" s="5"/>
      <c r="H294" s="5"/>
      <c r="I294" s="5"/>
    </row>
    <row r="295" spans="1:9" ht="33.75">
      <c r="A295" s="64" t="s">
        <v>172</v>
      </c>
      <c r="B295" s="89" t="s">
        <v>338</v>
      </c>
      <c r="C295" s="89"/>
      <c r="D295" s="95">
        <f>D296+D298</f>
        <v>2944</v>
      </c>
      <c r="E295" s="95">
        <f>E296+E298</f>
        <v>2944.01</v>
      </c>
      <c r="F295" s="31">
        <f t="shared" si="15"/>
        <v>100.00033967391305</v>
      </c>
      <c r="G295" s="5"/>
      <c r="H295" s="5"/>
      <c r="I295" s="5"/>
    </row>
    <row r="296" spans="1:9" ht="45">
      <c r="A296" s="66" t="s">
        <v>11</v>
      </c>
      <c r="B296" s="89" t="s">
        <v>338</v>
      </c>
      <c r="C296" s="89" t="s">
        <v>12</v>
      </c>
      <c r="D296" s="95">
        <f>D297</f>
        <v>2700</v>
      </c>
      <c r="E296" s="61">
        <f>E297</f>
        <v>2700</v>
      </c>
      <c r="F296" s="31">
        <f t="shared" si="15"/>
        <v>100</v>
      </c>
      <c r="G296" s="5"/>
      <c r="H296" s="5"/>
      <c r="I296" s="5"/>
    </row>
    <row r="297" spans="1:9" ht="12.75">
      <c r="A297" s="66" t="s">
        <v>25</v>
      </c>
      <c r="B297" s="89" t="s">
        <v>338</v>
      </c>
      <c r="C297" s="89" t="s">
        <v>24</v>
      </c>
      <c r="D297" s="95">
        <v>2700</v>
      </c>
      <c r="E297" s="61">
        <v>2700</v>
      </c>
      <c r="F297" s="31">
        <f t="shared" si="15"/>
        <v>100</v>
      </c>
      <c r="G297" s="5"/>
      <c r="H297" s="5"/>
      <c r="I297" s="5"/>
    </row>
    <row r="298" spans="1:9" ht="12.75">
      <c r="A298" s="66" t="s">
        <v>67</v>
      </c>
      <c r="B298" s="89" t="s">
        <v>338</v>
      </c>
      <c r="C298" s="89" t="s">
        <v>23</v>
      </c>
      <c r="D298" s="95">
        <f>D299</f>
        <v>244</v>
      </c>
      <c r="E298" s="61">
        <f>E299</f>
        <v>244.01</v>
      </c>
      <c r="F298" s="31">
        <f t="shared" si="15"/>
        <v>100.00409836065573</v>
      </c>
      <c r="G298" s="5"/>
      <c r="H298" s="5"/>
      <c r="I298" s="5"/>
    </row>
    <row r="299" spans="1:9" ht="12.75">
      <c r="A299" s="77" t="s">
        <v>66</v>
      </c>
      <c r="B299" s="89" t="s">
        <v>338</v>
      </c>
      <c r="C299" s="89" t="s">
        <v>9</v>
      </c>
      <c r="D299" s="95">
        <v>244</v>
      </c>
      <c r="E299" s="61">
        <v>244.01</v>
      </c>
      <c r="F299" s="31">
        <f t="shared" si="15"/>
        <v>100.00409836065573</v>
      </c>
      <c r="G299" s="5"/>
      <c r="H299" s="5"/>
      <c r="I299" s="5"/>
    </row>
    <row r="300" spans="1:9" ht="33.75">
      <c r="A300" s="64" t="s">
        <v>173</v>
      </c>
      <c r="B300" s="89" t="s">
        <v>339</v>
      </c>
      <c r="C300" s="89"/>
      <c r="D300" s="95">
        <f>D301+D303</f>
        <v>211.9</v>
      </c>
      <c r="E300" s="95">
        <f>E301+E303</f>
        <v>211.9</v>
      </c>
      <c r="F300" s="31">
        <f t="shared" si="15"/>
        <v>100</v>
      </c>
      <c r="G300" s="5"/>
      <c r="H300" s="5"/>
      <c r="I300" s="5"/>
    </row>
    <row r="301" spans="1:9" ht="45">
      <c r="A301" s="66" t="s">
        <v>11</v>
      </c>
      <c r="B301" s="89" t="s">
        <v>339</v>
      </c>
      <c r="C301" s="89" t="s">
        <v>12</v>
      </c>
      <c r="D301" s="95">
        <f>D302</f>
        <v>200</v>
      </c>
      <c r="E301" s="31">
        <f>E302</f>
        <v>200</v>
      </c>
      <c r="F301" s="31">
        <f t="shared" si="15"/>
        <v>100</v>
      </c>
      <c r="G301" s="5"/>
      <c r="H301" s="5"/>
      <c r="I301" s="5"/>
    </row>
    <row r="302" spans="1:9" ht="12.75">
      <c r="A302" s="66" t="s">
        <v>25</v>
      </c>
      <c r="B302" s="89" t="s">
        <v>339</v>
      </c>
      <c r="C302" s="89" t="s">
        <v>24</v>
      </c>
      <c r="D302" s="95">
        <v>200</v>
      </c>
      <c r="E302" s="62">
        <v>200</v>
      </c>
      <c r="F302" s="31">
        <f t="shared" si="15"/>
        <v>100</v>
      </c>
      <c r="G302" s="5"/>
      <c r="H302" s="5"/>
      <c r="I302" s="5"/>
    </row>
    <row r="303" spans="1:9" ht="12.75">
      <c r="A303" s="66" t="s">
        <v>67</v>
      </c>
      <c r="B303" s="89" t="s">
        <v>339</v>
      </c>
      <c r="C303" s="89" t="s">
        <v>23</v>
      </c>
      <c r="D303" s="95">
        <f>D304</f>
        <v>11.9</v>
      </c>
      <c r="E303" s="62">
        <f>E304</f>
        <v>11.9</v>
      </c>
      <c r="F303" s="31">
        <f t="shared" si="15"/>
        <v>100</v>
      </c>
      <c r="G303" s="5"/>
      <c r="H303" s="5"/>
      <c r="I303" s="5"/>
    </row>
    <row r="304" spans="1:9" ht="12.75">
      <c r="A304" s="77" t="s">
        <v>66</v>
      </c>
      <c r="B304" s="89" t="s">
        <v>339</v>
      </c>
      <c r="C304" s="89" t="s">
        <v>9</v>
      </c>
      <c r="D304" s="95">
        <v>11.9</v>
      </c>
      <c r="E304" s="62">
        <v>11.9</v>
      </c>
      <c r="F304" s="31">
        <f t="shared" si="15"/>
        <v>100</v>
      </c>
      <c r="G304" s="5"/>
      <c r="H304" s="5"/>
      <c r="I304" s="5"/>
    </row>
    <row r="305" spans="1:9" ht="33.75">
      <c r="A305" s="64" t="s">
        <v>174</v>
      </c>
      <c r="B305" s="89" t="s">
        <v>340</v>
      </c>
      <c r="C305" s="89"/>
      <c r="D305" s="95">
        <f>D306+D312+D309</f>
        <v>5191.099999999999</v>
      </c>
      <c r="E305" s="95">
        <f>E306+E312+E309</f>
        <v>1962.529</v>
      </c>
      <c r="F305" s="31">
        <f t="shared" si="15"/>
        <v>37.80564812852767</v>
      </c>
      <c r="G305" s="5"/>
      <c r="H305" s="5"/>
      <c r="I305" s="5"/>
    </row>
    <row r="306" spans="1:9" ht="12.75">
      <c r="A306" s="64" t="s">
        <v>60</v>
      </c>
      <c r="B306" s="89" t="s">
        <v>341</v>
      </c>
      <c r="C306" s="89"/>
      <c r="D306" s="95">
        <f>D307</f>
        <v>850</v>
      </c>
      <c r="E306" s="62">
        <f>E307</f>
        <v>590.229</v>
      </c>
      <c r="F306" s="31">
        <f t="shared" si="15"/>
        <v>69.43870588235295</v>
      </c>
      <c r="G306" s="5"/>
      <c r="H306" s="5"/>
      <c r="I306" s="5"/>
    </row>
    <row r="307" spans="1:9" ht="22.5">
      <c r="A307" s="66" t="s">
        <v>26</v>
      </c>
      <c r="B307" s="89" t="s">
        <v>341</v>
      </c>
      <c r="C307" s="89" t="s">
        <v>13</v>
      </c>
      <c r="D307" s="95">
        <f>D308</f>
        <v>850</v>
      </c>
      <c r="E307" s="62">
        <f>E308</f>
        <v>590.229</v>
      </c>
      <c r="F307" s="31">
        <f t="shared" si="15"/>
        <v>69.43870588235295</v>
      </c>
      <c r="G307" s="5"/>
      <c r="H307" s="5"/>
      <c r="I307" s="5"/>
    </row>
    <row r="308" spans="1:9" ht="22.5">
      <c r="A308" s="66" t="s">
        <v>15</v>
      </c>
      <c r="B308" s="89" t="s">
        <v>341</v>
      </c>
      <c r="C308" s="89" t="s">
        <v>14</v>
      </c>
      <c r="D308" s="95">
        <f>3000-2150</f>
        <v>850</v>
      </c>
      <c r="E308" s="62">
        <v>590.229</v>
      </c>
      <c r="F308" s="31">
        <f t="shared" si="15"/>
        <v>69.43870588235295</v>
      </c>
      <c r="G308" s="5"/>
      <c r="H308" s="5"/>
      <c r="I308" s="5"/>
    </row>
    <row r="309" spans="1:9" ht="12.75">
      <c r="A309" s="64" t="s">
        <v>59</v>
      </c>
      <c r="B309" s="89" t="s">
        <v>342</v>
      </c>
      <c r="C309" s="89"/>
      <c r="D309" s="95">
        <f>D310</f>
        <v>4241.099999999999</v>
      </c>
      <c r="E309" s="62">
        <f>E310</f>
        <v>1272.3</v>
      </c>
      <c r="F309" s="31">
        <f t="shared" si="15"/>
        <v>29.99929263634435</v>
      </c>
      <c r="G309" s="5"/>
      <c r="H309" s="5"/>
      <c r="I309" s="5"/>
    </row>
    <row r="310" spans="1:9" ht="22.5">
      <c r="A310" s="66" t="s">
        <v>26</v>
      </c>
      <c r="B310" s="89" t="s">
        <v>343</v>
      </c>
      <c r="C310" s="89" t="s">
        <v>13</v>
      </c>
      <c r="D310" s="95">
        <f>D311</f>
        <v>4241.099999999999</v>
      </c>
      <c r="E310" s="62">
        <f>E311</f>
        <v>1272.3</v>
      </c>
      <c r="F310" s="31">
        <f t="shared" si="15"/>
        <v>29.99929263634435</v>
      </c>
      <c r="G310" s="5"/>
      <c r="H310" s="5"/>
      <c r="I310" s="5"/>
    </row>
    <row r="311" spans="1:9" ht="22.5">
      <c r="A311" s="66" t="s">
        <v>15</v>
      </c>
      <c r="B311" s="89" t="s">
        <v>342</v>
      </c>
      <c r="C311" s="89" t="s">
        <v>14</v>
      </c>
      <c r="D311" s="95">
        <f>9951.5-1177.7-4532.7</f>
        <v>4241.099999999999</v>
      </c>
      <c r="E311" s="62">
        <v>1272.3</v>
      </c>
      <c r="F311" s="31">
        <f t="shared" si="15"/>
        <v>29.99929263634435</v>
      </c>
      <c r="G311" s="5"/>
      <c r="H311" s="5"/>
      <c r="I311" s="5"/>
    </row>
    <row r="312" spans="1:9" ht="45">
      <c r="A312" s="64" t="s">
        <v>175</v>
      </c>
      <c r="B312" s="89" t="s">
        <v>344</v>
      </c>
      <c r="C312" s="89"/>
      <c r="D312" s="95">
        <f>D313</f>
        <v>100</v>
      </c>
      <c r="E312" s="62">
        <f>E313</f>
        <v>100</v>
      </c>
      <c r="F312" s="31">
        <f t="shared" si="15"/>
        <v>100</v>
      </c>
      <c r="G312" s="5"/>
      <c r="H312" s="5"/>
      <c r="I312" s="5"/>
    </row>
    <row r="313" spans="1:9" ht="22.5">
      <c r="A313" s="66" t="s">
        <v>26</v>
      </c>
      <c r="B313" s="89" t="s">
        <v>344</v>
      </c>
      <c r="C313" s="89" t="s">
        <v>13</v>
      </c>
      <c r="D313" s="95">
        <f>D314</f>
        <v>100</v>
      </c>
      <c r="E313" s="62">
        <f>E314</f>
        <v>100</v>
      </c>
      <c r="F313" s="31">
        <f t="shared" si="15"/>
        <v>100</v>
      </c>
      <c r="G313" s="5"/>
      <c r="H313" s="5"/>
      <c r="I313" s="5"/>
    </row>
    <row r="314" spans="1:9" ht="22.5">
      <c r="A314" s="66" t="s">
        <v>15</v>
      </c>
      <c r="B314" s="89" t="s">
        <v>344</v>
      </c>
      <c r="C314" s="89" t="s">
        <v>14</v>
      </c>
      <c r="D314" s="95">
        <v>100</v>
      </c>
      <c r="E314" s="62">
        <v>100</v>
      </c>
      <c r="F314" s="31">
        <f t="shared" si="15"/>
        <v>100</v>
      </c>
      <c r="G314" s="5"/>
      <c r="H314" s="5"/>
      <c r="I314" s="5"/>
    </row>
    <row r="315" spans="1:9" ht="33.75">
      <c r="A315" s="64" t="s">
        <v>176</v>
      </c>
      <c r="B315" s="89" t="s">
        <v>345</v>
      </c>
      <c r="C315" s="89"/>
      <c r="D315" s="95">
        <f>D316+D319+D322+D325</f>
        <v>21001.100000000002</v>
      </c>
      <c r="E315" s="95">
        <f>E316+E319+E322+E325</f>
        <v>21001.111</v>
      </c>
      <c r="F315" s="31">
        <f t="shared" si="15"/>
        <v>100.00005237820875</v>
      </c>
      <c r="G315" s="5"/>
      <c r="H315" s="5"/>
      <c r="I315" s="5"/>
    </row>
    <row r="316" spans="1:9" ht="33.75">
      <c r="A316" s="67" t="s">
        <v>177</v>
      </c>
      <c r="B316" s="89" t="s">
        <v>346</v>
      </c>
      <c r="C316" s="89"/>
      <c r="D316" s="95">
        <f>D317</f>
        <v>20072.2</v>
      </c>
      <c r="E316" s="62">
        <f>E317</f>
        <v>20072.234</v>
      </c>
      <c r="F316" s="31">
        <f t="shared" si="15"/>
        <v>100.00016938850749</v>
      </c>
      <c r="G316" s="5"/>
      <c r="H316" s="5"/>
      <c r="I316" s="5"/>
    </row>
    <row r="317" spans="1:9" ht="12.75">
      <c r="A317" s="66" t="s">
        <v>67</v>
      </c>
      <c r="B317" s="89" t="s">
        <v>346</v>
      </c>
      <c r="C317" s="89" t="s">
        <v>23</v>
      </c>
      <c r="D317" s="95">
        <f>D318</f>
        <v>20072.2</v>
      </c>
      <c r="E317" s="62">
        <f>E318</f>
        <v>20072.234</v>
      </c>
      <c r="F317" s="31">
        <f t="shared" si="15"/>
        <v>100.00016938850749</v>
      </c>
      <c r="G317" s="5"/>
      <c r="H317" s="5"/>
      <c r="I317" s="5"/>
    </row>
    <row r="318" spans="1:9" ht="12.75">
      <c r="A318" s="77" t="s">
        <v>66</v>
      </c>
      <c r="B318" s="89" t="s">
        <v>346</v>
      </c>
      <c r="C318" s="89" t="s">
        <v>9</v>
      </c>
      <c r="D318" s="95">
        <v>20072.2</v>
      </c>
      <c r="E318" s="62">
        <v>20072.234</v>
      </c>
      <c r="F318" s="31">
        <f t="shared" si="15"/>
        <v>100.00016938850749</v>
      </c>
      <c r="G318" s="5"/>
      <c r="H318" s="5"/>
      <c r="I318" s="5"/>
    </row>
    <row r="319" spans="1:9" ht="12.75">
      <c r="A319" s="64" t="s">
        <v>178</v>
      </c>
      <c r="B319" s="89" t="s">
        <v>347</v>
      </c>
      <c r="C319" s="89"/>
      <c r="D319" s="95">
        <f>D320</f>
        <v>0</v>
      </c>
      <c r="E319" s="95">
        <f>E320</f>
        <v>0</v>
      </c>
      <c r="F319" s="31">
        <v>0</v>
      </c>
      <c r="G319" s="5"/>
      <c r="H319" s="5"/>
      <c r="I319" s="5"/>
    </row>
    <row r="320" spans="1:9" ht="22.5">
      <c r="A320" s="66" t="s">
        <v>26</v>
      </c>
      <c r="B320" s="89" t="s">
        <v>347</v>
      </c>
      <c r="C320" s="89" t="s">
        <v>13</v>
      </c>
      <c r="D320" s="95">
        <f>D321</f>
        <v>0</v>
      </c>
      <c r="E320" s="127">
        <f>E321</f>
        <v>0</v>
      </c>
      <c r="F320" s="31">
        <v>0</v>
      </c>
      <c r="G320" s="5"/>
      <c r="H320" s="5"/>
      <c r="I320" s="5"/>
    </row>
    <row r="321" spans="1:9" ht="22.5">
      <c r="A321" s="66" t="s">
        <v>15</v>
      </c>
      <c r="B321" s="89" t="s">
        <v>347</v>
      </c>
      <c r="C321" s="89" t="s">
        <v>14</v>
      </c>
      <c r="D321" s="95">
        <f>1500-1500</f>
        <v>0</v>
      </c>
      <c r="E321" s="127">
        <v>0</v>
      </c>
      <c r="F321" s="31">
        <v>0</v>
      </c>
      <c r="G321" s="5"/>
      <c r="H321" s="5"/>
      <c r="I321" s="5"/>
    </row>
    <row r="322" spans="1:9" ht="33.75">
      <c r="A322" s="64" t="s">
        <v>172</v>
      </c>
      <c r="B322" s="89" t="s">
        <v>348</v>
      </c>
      <c r="C322" s="89"/>
      <c r="D322" s="95">
        <f>D323</f>
        <v>458</v>
      </c>
      <c r="E322" s="95">
        <f>E323</f>
        <v>457.99</v>
      </c>
      <c r="F322" s="31">
        <f t="shared" si="15"/>
        <v>99.99781659388647</v>
      </c>
      <c r="G322" s="5"/>
      <c r="H322" s="5"/>
      <c r="I322" s="5"/>
    </row>
    <row r="323" spans="1:9" ht="12.75">
      <c r="A323" s="66" t="s">
        <v>67</v>
      </c>
      <c r="B323" s="89" t="s">
        <v>348</v>
      </c>
      <c r="C323" s="89" t="s">
        <v>23</v>
      </c>
      <c r="D323" s="95">
        <f>D324</f>
        <v>458</v>
      </c>
      <c r="E323" s="62">
        <f>E324</f>
        <v>457.99</v>
      </c>
      <c r="F323" s="31">
        <f t="shared" si="15"/>
        <v>99.99781659388647</v>
      </c>
      <c r="G323" s="5"/>
      <c r="H323" s="5"/>
      <c r="I323" s="5"/>
    </row>
    <row r="324" spans="1:9" ht="12.75">
      <c r="A324" s="77" t="s">
        <v>66</v>
      </c>
      <c r="B324" s="89" t="s">
        <v>348</v>
      </c>
      <c r="C324" s="89" t="s">
        <v>9</v>
      </c>
      <c r="D324" s="95">
        <v>458</v>
      </c>
      <c r="E324" s="62">
        <v>457.99</v>
      </c>
      <c r="F324" s="31">
        <f t="shared" si="15"/>
        <v>99.99781659388647</v>
      </c>
      <c r="G324" s="5"/>
      <c r="H324" s="5"/>
      <c r="I324" s="5"/>
    </row>
    <row r="325" spans="1:9" ht="33.75">
      <c r="A325" s="64" t="s">
        <v>173</v>
      </c>
      <c r="B325" s="89" t="s">
        <v>349</v>
      </c>
      <c r="C325" s="89"/>
      <c r="D325" s="95">
        <f>D326</f>
        <v>470.9</v>
      </c>
      <c r="E325" s="95">
        <f>E326</f>
        <v>470.887</v>
      </c>
      <c r="F325" s="31">
        <f t="shared" si="15"/>
        <v>99.99723932894457</v>
      </c>
      <c r="G325" s="5"/>
      <c r="H325" s="5"/>
      <c r="I325" s="5"/>
    </row>
    <row r="326" spans="1:9" ht="12.75">
      <c r="A326" s="66" t="s">
        <v>67</v>
      </c>
      <c r="B326" s="89" t="s">
        <v>349</v>
      </c>
      <c r="C326" s="89" t="s">
        <v>23</v>
      </c>
      <c r="D326" s="95">
        <f>D327</f>
        <v>470.9</v>
      </c>
      <c r="E326" s="62">
        <f>E327</f>
        <v>470.887</v>
      </c>
      <c r="F326" s="31">
        <f t="shared" si="15"/>
        <v>99.99723932894457</v>
      </c>
      <c r="G326" s="5"/>
      <c r="H326" s="5"/>
      <c r="I326" s="5"/>
    </row>
    <row r="327" spans="1:9" ht="12.75">
      <c r="A327" s="77" t="s">
        <v>66</v>
      </c>
      <c r="B327" s="89" t="s">
        <v>349</v>
      </c>
      <c r="C327" s="89" t="s">
        <v>9</v>
      </c>
      <c r="D327" s="95">
        <v>470.9</v>
      </c>
      <c r="E327" s="62">
        <v>470.887</v>
      </c>
      <c r="F327" s="31">
        <f t="shared" si="15"/>
        <v>99.99723932894457</v>
      </c>
      <c r="G327" s="5"/>
      <c r="H327" s="5"/>
      <c r="I327" s="5"/>
    </row>
    <row r="328" spans="1:9" ht="22.5">
      <c r="A328" s="69" t="s">
        <v>179</v>
      </c>
      <c r="B328" s="88" t="s">
        <v>350</v>
      </c>
      <c r="C328" s="88"/>
      <c r="D328" s="99">
        <f>D329</f>
        <v>3794.1</v>
      </c>
      <c r="E328" s="99">
        <f>E329</f>
        <v>3745.643</v>
      </c>
      <c r="F328" s="47">
        <f t="shared" si="15"/>
        <v>98.72283281937746</v>
      </c>
      <c r="G328" s="5"/>
      <c r="H328" s="5"/>
      <c r="I328" s="5"/>
    </row>
    <row r="329" spans="1:9" ht="45">
      <c r="A329" s="66" t="s">
        <v>180</v>
      </c>
      <c r="B329" s="89" t="s">
        <v>351</v>
      </c>
      <c r="C329" s="89"/>
      <c r="D329" s="95">
        <f>D330+D333+D336</f>
        <v>3794.1</v>
      </c>
      <c r="E329" s="95">
        <f>E330+E333+E336</f>
        <v>3745.643</v>
      </c>
      <c r="F329" s="31">
        <f t="shared" si="15"/>
        <v>98.72283281937746</v>
      </c>
      <c r="G329" s="5"/>
      <c r="H329" s="5"/>
      <c r="I329" s="5"/>
    </row>
    <row r="330" spans="1:9" ht="45">
      <c r="A330" s="66" t="s">
        <v>181</v>
      </c>
      <c r="B330" s="89" t="s">
        <v>352</v>
      </c>
      <c r="C330" s="89"/>
      <c r="D330" s="95">
        <f>D331</f>
        <v>905.5</v>
      </c>
      <c r="E330" s="62">
        <f>E331</f>
        <v>905.471</v>
      </c>
      <c r="F330" s="31">
        <f t="shared" si="15"/>
        <v>99.99679734953064</v>
      </c>
      <c r="G330" s="5"/>
      <c r="H330" s="5"/>
      <c r="I330" s="5"/>
    </row>
    <row r="331" spans="1:9" ht="12.75">
      <c r="A331" s="66" t="s">
        <v>182</v>
      </c>
      <c r="B331" s="89" t="s">
        <v>352</v>
      </c>
      <c r="C331" s="89" t="s">
        <v>27</v>
      </c>
      <c r="D331" s="95">
        <f>D332</f>
        <v>905.5</v>
      </c>
      <c r="E331" s="62">
        <f>E332</f>
        <v>905.471</v>
      </c>
      <c r="F331" s="31">
        <f t="shared" si="15"/>
        <v>99.99679734953064</v>
      </c>
      <c r="G331" s="5"/>
      <c r="H331" s="5"/>
      <c r="I331" s="5"/>
    </row>
    <row r="332" spans="1:9" ht="22.5">
      <c r="A332" s="66" t="s">
        <v>183</v>
      </c>
      <c r="B332" s="89" t="s">
        <v>352</v>
      </c>
      <c r="C332" s="89" t="s">
        <v>28</v>
      </c>
      <c r="D332" s="95">
        <v>905.5</v>
      </c>
      <c r="E332" s="62">
        <v>905.471</v>
      </c>
      <c r="F332" s="31">
        <f t="shared" si="15"/>
        <v>99.99679734953064</v>
      </c>
      <c r="G332" s="5"/>
      <c r="H332" s="5"/>
      <c r="I332" s="5"/>
    </row>
    <row r="333" spans="1:9" ht="22.5">
      <c r="A333" s="66" t="s">
        <v>184</v>
      </c>
      <c r="B333" s="89" t="s">
        <v>353</v>
      </c>
      <c r="C333" s="89"/>
      <c r="D333" s="95">
        <f>D334</f>
        <v>1468.5</v>
      </c>
      <c r="E333" s="62">
        <f>E334</f>
        <v>1420.086</v>
      </c>
      <c r="F333" s="31">
        <f t="shared" si="15"/>
        <v>96.70316649642491</v>
      </c>
      <c r="G333" s="5"/>
      <c r="H333" s="5"/>
      <c r="I333" s="5"/>
    </row>
    <row r="334" spans="1:9" ht="12.75">
      <c r="A334" s="66" t="s">
        <v>182</v>
      </c>
      <c r="B334" s="89" t="s">
        <v>353</v>
      </c>
      <c r="C334" s="89" t="s">
        <v>27</v>
      </c>
      <c r="D334" s="95">
        <f>D335</f>
        <v>1468.5</v>
      </c>
      <c r="E334" s="62">
        <f>E335</f>
        <v>1420.086</v>
      </c>
      <c r="F334" s="31">
        <f t="shared" si="15"/>
        <v>96.70316649642491</v>
      </c>
      <c r="G334" s="5"/>
      <c r="H334" s="5"/>
      <c r="I334" s="5"/>
    </row>
    <row r="335" spans="1:9" ht="22.5">
      <c r="A335" s="66" t="s">
        <v>183</v>
      </c>
      <c r="B335" s="89" t="s">
        <v>353</v>
      </c>
      <c r="C335" s="89" t="s">
        <v>28</v>
      </c>
      <c r="D335" s="95">
        <v>1468.5</v>
      </c>
      <c r="E335" s="62">
        <v>1420.086</v>
      </c>
      <c r="F335" s="31">
        <f t="shared" si="15"/>
        <v>96.70316649642491</v>
      </c>
      <c r="G335" s="5"/>
      <c r="H335" s="5"/>
      <c r="I335" s="5"/>
    </row>
    <row r="336" spans="1:9" ht="38.25" customHeight="1">
      <c r="A336" s="66" t="s">
        <v>185</v>
      </c>
      <c r="B336" s="89" t="s">
        <v>354</v>
      </c>
      <c r="C336" s="89"/>
      <c r="D336" s="95">
        <f>D337</f>
        <v>1420.1</v>
      </c>
      <c r="E336" s="62">
        <f>E337</f>
        <v>1420.086</v>
      </c>
      <c r="F336" s="31">
        <f t="shared" si="15"/>
        <v>99.99901415393283</v>
      </c>
      <c r="G336" s="5"/>
      <c r="H336" s="5"/>
      <c r="I336" s="5"/>
    </row>
    <row r="337" spans="1:9" ht="12.75">
      <c r="A337" s="66" t="s">
        <v>182</v>
      </c>
      <c r="B337" s="89" t="s">
        <v>354</v>
      </c>
      <c r="C337" s="89" t="s">
        <v>27</v>
      </c>
      <c r="D337" s="95">
        <f>D338</f>
        <v>1420.1</v>
      </c>
      <c r="E337" s="62">
        <f>E338</f>
        <v>1420.086</v>
      </c>
      <c r="F337" s="31">
        <f t="shared" si="15"/>
        <v>99.99901415393283</v>
      </c>
      <c r="G337" s="5"/>
      <c r="H337" s="5"/>
      <c r="I337" s="5"/>
    </row>
    <row r="338" spans="1:9" ht="22.5">
      <c r="A338" s="66" t="s">
        <v>183</v>
      </c>
      <c r="B338" s="89" t="s">
        <v>354</v>
      </c>
      <c r="C338" s="89" t="s">
        <v>28</v>
      </c>
      <c r="D338" s="95">
        <v>1420.1</v>
      </c>
      <c r="E338" s="62">
        <v>1420.086</v>
      </c>
      <c r="F338" s="31">
        <f t="shared" si="15"/>
        <v>99.99901415393283</v>
      </c>
      <c r="G338" s="5"/>
      <c r="H338" s="5"/>
      <c r="I338" s="5"/>
    </row>
    <row r="339" spans="1:9" ht="22.5">
      <c r="A339" s="69" t="s">
        <v>186</v>
      </c>
      <c r="B339" s="88" t="s">
        <v>355</v>
      </c>
      <c r="C339" s="88"/>
      <c r="D339" s="99">
        <f>D340+D360+D353</f>
        <v>29658.899999999998</v>
      </c>
      <c r="E339" s="99">
        <f>E340+E360+E353</f>
        <v>29399.784999999996</v>
      </c>
      <c r="F339" s="47">
        <f t="shared" si="15"/>
        <v>99.12634993206086</v>
      </c>
      <c r="G339" s="5"/>
      <c r="H339" s="5"/>
      <c r="I339" s="5"/>
    </row>
    <row r="340" spans="1:9" ht="45">
      <c r="A340" s="64" t="s">
        <v>187</v>
      </c>
      <c r="B340" s="89" t="s">
        <v>356</v>
      </c>
      <c r="C340" s="89"/>
      <c r="D340" s="95">
        <f>D341+D346</f>
        <v>29553.899999999998</v>
      </c>
      <c r="E340" s="95">
        <f>E341+E346</f>
        <v>29294.784999999996</v>
      </c>
      <c r="F340" s="31">
        <f t="shared" si="15"/>
        <v>99.12324600137376</v>
      </c>
      <c r="G340" s="5"/>
      <c r="H340" s="5"/>
      <c r="I340" s="5"/>
    </row>
    <row r="341" spans="1:9" ht="45">
      <c r="A341" s="64" t="s">
        <v>188</v>
      </c>
      <c r="B341" s="89" t="s">
        <v>357</v>
      </c>
      <c r="C341" s="89"/>
      <c r="D341" s="95">
        <f>D342+D344</f>
        <v>1205.5</v>
      </c>
      <c r="E341" s="95">
        <f>E342+E344</f>
        <v>1205.478</v>
      </c>
      <c r="F341" s="31">
        <f t="shared" si="15"/>
        <v>99.99817503110742</v>
      </c>
      <c r="G341" s="5"/>
      <c r="H341" s="5"/>
      <c r="I341" s="5"/>
    </row>
    <row r="342" spans="1:9" ht="45">
      <c r="A342" s="66" t="s">
        <v>11</v>
      </c>
      <c r="B342" s="89" t="s">
        <v>357</v>
      </c>
      <c r="C342" s="106">
        <v>100</v>
      </c>
      <c r="D342" s="95">
        <f>D343</f>
        <v>190.5</v>
      </c>
      <c r="E342" s="62">
        <f>E343</f>
        <v>190.449</v>
      </c>
      <c r="F342" s="31">
        <f t="shared" si="15"/>
        <v>99.9732283464567</v>
      </c>
      <c r="G342" s="5"/>
      <c r="H342" s="5"/>
      <c r="I342" s="5"/>
    </row>
    <row r="343" spans="1:9" ht="12.75">
      <c r="A343" s="76" t="s">
        <v>25</v>
      </c>
      <c r="B343" s="89" t="s">
        <v>357</v>
      </c>
      <c r="C343" s="89" t="s">
        <v>24</v>
      </c>
      <c r="D343" s="95">
        <f>188.5+2</f>
        <v>190.5</v>
      </c>
      <c r="E343" s="62">
        <v>190.449</v>
      </c>
      <c r="F343" s="31">
        <f aca="true" t="shared" si="16" ref="F343:F403">E343/D343*100</f>
        <v>99.9732283464567</v>
      </c>
      <c r="G343" s="5"/>
      <c r="H343" s="5"/>
      <c r="I343" s="5"/>
    </row>
    <row r="344" spans="1:9" ht="22.5">
      <c r="A344" s="66" t="s">
        <v>26</v>
      </c>
      <c r="B344" s="89" t="s">
        <v>357</v>
      </c>
      <c r="C344" s="89" t="s">
        <v>13</v>
      </c>
      <c r="D344" s="95">
        <f>D345</f>
        <v>1015</v>
      </c>
      <c r="E344" s="62">
        <f>E345</f>
        <v>1015.029</v>
      </c>
      <c r="F344" s="31">
        <f t="shared" si="16"/>
        <v>100.00285714285715</v>
      </c>
      <c r="G344" s="5"/>
      <c r="H344" s="5"/>
      <c r="I344" s="5"/>
    </row>
    <row r="345" spans="1:9" ht="22.5">
      <c r="A345" s="66" t="s">
        <v>15</v>
      </c>
      <c r="B345" s="89" t="s">
        <v>357</v>
      </c>
      <c r="C345" s="89" t="s">
        <v>14</v>
      </c>
      <c r="D345" s="95">
        <v>1015</v>
      </c>
      <c r="E345" s="62">
        <v>1015.029</v>
      </c>
      <c r="F345" s="31">
        <f t="shared" si="16"/>
        <v>100.00285714285715</v>
      </c>
      <c r="G345" s="5"/>
      <c r="H345" s="5"/>
      <c r="I345" s="5"/>
    </row>
    <row r="346" spans="1:9" ht="12.75">
      <c r="A346" s="66" t="s">
        <v>6</v>
      </c>
      <c r="B346" s="89" t="s">
        <v>358</v>
      </c>
      <c r="C346" s="89"/>
      <c r="D346" s="95">
        <f>D347+D349+D351</f>
        <v>28348.399999999998</v>
      </c>
      <c r="E346" s="95">
        <f>E347+E349+E351</f>
        <v>28089.306999999997</v>
      </c>
      <c r="F346" s="31">
        <f t="shared" si="16"/>
        <v>99.08604012924891</v>
      </c>
      <c r="G346" s="5"/>
      <c r="H346" s="5"/>
      <c r="I346" s="5"/>
    </row>
    <row r="347" spans="1:9" ht="45">
      <c r="A347" s="66" t="s">
        <v>11</v>
      </c>
      <c r="B347" s="89" t="s">
        <v>358</v>
      </c>
      <c r="C347" s="106">
        <v>100</v>
      </c>
      <c r="D347" s="95">
        <f>D348</f>
        <v>18820.1</v>
      </c>
      <c r="E347" s="62">
        <f>E348</f>
        <v>18760.029</v>
      </c>
      <c r="F347" s="31">
        <f t="shared" si="16"/>
        <v>99.68081466092103</v>
      </c>
      <c r="G347" s="5"/>
      <c r="H347" s="5"/>
      <c r="I347" s="5"/>
    </row>
    <row r="348" spans="1:9" ht="12.75">
      <c r="A348" s="76" t="s">
        <v>25</v>
      </c>
      <c r="B348" s="89" t="s">
        <v>358</v>
      </c>
      <c r="C348" s="89" t="s">
        <v>24</v>
      </c>
      <c r="D348" s="95">
        <v>18820.1</v>
      </c>
      <c r="E348" s="62">
        <v>18760.029</v>
      </c>
      <c r="F348" s="31">
        <f t="shared" si="16"/>
        <v>99.68081466092103</v>
      </c>
      <c r="G348" s="5"/>
      <c r="H348" s="5"/>
      <c r="I348" s="5"/>
    </row>
    <row r="349" spans="1:9" ht="22.5">
      <c r="A349" s="66" t="s">
        <v>26</v>
      </c>
      <c r="B349" s="89" t="s">
        <v>358</v>
      </c>
      <c r="C349" s="89" t="s">
        <v>13</v>
      </c>
      <c r="D349" s="95">
        <f>D350</f>
        <v>9338</v>
      </c>
      <c r="E349" s="62">
        <f>E350</f>
        <v>9138.951</v>
      </c>
      <c r="F349" s="31">
        <f t="shared" si="16"/>
        <v>97.86839794388518</v>
      </c>
      <c r="G349" s="5"/>
      <c r="H349" s="5"/>
      <c r="I349" s="5"/>
    </row>
    <row r="350" spans="1:9" ht="22.5">
      <c r="A350" s="66" t="s">
        <v>15</v>
      </c>
      <c r="B350" s="89" t="s">
        <v>358</v>
      </c>
      <c r="C350" s="89" t="s">
        <v>14</v>
      </c>
      <c r="D350" s="95">
        <f>10991.4-1653.4</f>
        <v>9338</v>
      </c>
      <c r="E350" s="62">
        <v>9138.951</v>
      </c>
      <c r="F350" s="31">
        <f t="shared" si="16"/>
        <v>97.86839794388518</v>
      </c>
      <c r="G350" s="5"/>
      <c r="H350" s="5"/>
      <c r="I350" s="5"/>
    </row>
    <row r="351" spans="1:9" ht="12.75">
      <c r="A351" s="66" t="s">
        <v>16</v>
      </c>
      <c r="B351" s="89" t="s">
        <v>358</v>
      </c>
      <c r="C351" s="89" t="s">
        <v>18</v>
      </c>
      <c r="D351" s="95">
        <f>D352</f>
        <v>190.29999999999998</v>
      </c>
      <c r="E351" s="62">
        <f>E352</f>
        <v>190.327</v>
      </c>
      <c r="F351" s="31">
        <f t="shared" si="16"/>
        <v>100.01418812401472</v>
      </c>
      <c r="G351" s="5"/>
      <c r="H351" s="5"/>
      <c r="I351" s="5"/>
    </row>
    <row r="352" spans="1:9" ht="12.75">
      <c r="A352" s="66" t="s">
        <v>17</v>
      </c>
      <c r="B352" s="89" t="s">
        <v>358</v>
      </c>
      <c r="C352" s="89" t="s">
        <v>22</v>
      </c>
      <c r="D352" s="95">
        <f>265-57.9-16.8</f>
        <v>190.29999999999998</v>
      </c>
      <c r="E352" s="62">
        <v>190.327</v>
      </c>
      <c r="F352" s="31">
        <f t="shared" si="16"/>
        <v>100.01418812401472</v>
      </c>
      <c r="G352" s="5"/>
      <c r="H352" s="5"/>
      <c r="I352" s="5"/>
    </row>
    <row r="353" spans="1:9" ht="45">
      <c r="A353" s="64" t="s">
        <v>189</v>
      </c>
      <c r="B353" s="89" t="s">
        <v>359</v>
      </c>
      <c r="C353" s="89"/>
      <c r="D353" s="95">
        <f>D354+D357</f>
        <v>105</v>
      </c>
      <c r="E353" s="95">
        <f>E354+E357</f>
        <v>105</v>
      </c>
      <c r="F353" s="31">
        <f t="shared" si="16"/>
        <v>100</v>
      </c>
      <c r="G353" s="5"/>
      <c r="H353" s="5"/>
      <c r="I353" s="5"/>
    </row>
    <row r="354" spans="1:9" ht="22.5">
      <c r="A354" s="64" t="s">
        <v>62</v>
      </c>
      <c r="B354" s="89" t="s">
        <v>360</v>
      </c>
      <c r="C354" s="89"/>
      <c r="D354" s="95">
        <f>D355</f>
        <v>25</v>
      </c>
      <c r="E354" s="62">
        <f>E355</f>
        <v>25</v>
      </c>
      <c r="F354" s="31">
        <f t="shared" si="16"/>
        <v>100</v>
      </c>
      <c r="G354" s="5"/>
      <c r="H354" s="5"/>
      <c r="I354" s="5"/>
    </row>
    <row r="355" spans="1:9" ht="22.5">
      <c r="A355" s="66" t="s">
        <v>26</v>
      </c>
      <c r="B355" s="89" t="s">
        <v>360</v>
      </c>
      <c r="C355" s="89" t="s">
        <v>13</v>
      </c>
      <c r="D355" s="95">
        <v>25</v>
      </c>
      <c r="E355" s="62">
        <f>E356</f>
        <v>25</v>
      </c>
      <c r="F355" s="31">
        <f t="shared" si="16"/>
        <v>100</v>
      </c>
      <c r="G355" s="5"/>
      <c r="H355" s="5"/>
      <c r="I355" s="5"/>
    </row>
    <row r="356" spans="1:9" ht="22.5">
      <c r="A356" s="66" t="s">
        <v>15</v>
      </c>
      <c r="B356" s="89" t="s">
        <v>360</v>
      </c>
      <c r="C356" s="89" t="s">
        <v>14</v>
      </c>
      <c r="D356" s="95">
        <v>25</v>
      </c>
      <c r="E356" s="62">
        <v>25</v>
      </c>
      <c r="F356" s="31">
        <f t="shared" si="16"/>
        <v>100</v>
      </c>
      <c r="G356" s="5"/>
      <c r="H356" s="5"/>
      <c r="I356" s="5"/>
    </row>
    <row r="357" spans="1:9" ht="45">
      <c r="A357" s="64" t="s">
        <v>190</v>
      </c>
      <c r="B357" s="89" t="s">
        <v>361</v>
      </c>
      <c r="C357" s="89"/>
      <c r="D357" s="95">
        <f>D358</f>
        <v>80</v>
      </c>
      <c r="E357" s="62">
        <f>E358</f>
        <v>80</v>
      </c>
      <c r="F357" s="31">
        <f t="shared" si="16"/>
        <v>100</v>
      </c>
      <c r="G357" s="5"/>
      <c r="H357" s="5"/>
      <c r="I357" s="5"/>
    </row>
    <row r="358" spans="1:9" ht="22.5">
      <c r="A358" s="66" t="s">
        <v>26</v>
      </c>
      <c r="B358" s="89" t="s">
        <v>361</v>
      </c>
      <c r="C358" s="89" t="s">
        <v>13</v>
      </c>
      <c r="D358" s="95">
        <f>D359</f>
        <v>80</v>
      </c>
      <c r="E358" s="62">
        <f>E359</f>
        <v>80</v>
      </c>
      <c r="F358" s="31">
        <f t="shared" si="16"/>
        <v>100</v>
      </c>
      <c r="G358" s="5"/>
      <c r="H358" s="5"/>
      <c r="I358" s="5"/>
    </row>
    <row r="359" spans="1:9" ht="22.5">
      <c r="A359" s="66" t="s">
        <v>15</v>
      </c>
      <c r="B359" s="89" t="s">
        <v>361</v>
      </c>
      <c r="C359" s="89" t="s">
        <v>14</v>
      </c>
      <c r="D359" s="95">
        <f>80</f>
        <v>80</v>
      </c>
      <c r="E359" s="62">
        <v>80</v>
      </c>
      <c r="F359" s="31">
        <f t="shared" si="16"/>
        <v>100</v>
      </c>
      <c r="G359" s="5"/>
      <c r="H359" s="5"/>
      <c r="I359" s="5"/>
    </row>
    <row r="360" spans="1:9" ht="45">
      <c r="A360" s="64" t="s">
        <v>191</v>
      </c>
      <c r="B360" s="89" t="s">
        <v>362</v>
      </c>
      <c r="C360" s="89"/>
      <c r="D360" s="95">
        <f aca="true" t="shared" si="17" ref="D360:E362">D361</f>
        <v>0</v>
      </c>
      <c r="E360" s="127">
        <f t="shared" si="17"/>
        <v>0</v>
      </c>
      <c r="F360" s="31">
        <v>0</v>
      </c>
      <c r="G360" s="5"/>
      <c r="H360" s="5"/>
      <c r="I360" s="5"/>
    </row>
    <row r="361" spans="1:9" ht="22.5">
      <c r="A361" s="64" t="s">
        <v>192</v>
      </c>
      <c r="B361" s="89" t="s">
        <v>363</v>
      </c>
      <c r="C361" s="89"/>
      <c r="D361" s="95">
        <f t="shared" si="17"/>
        <v>0</v>
      </c>
      <c r="E361" s="127">
        <f t="shared" si="17"/>
        <v>0</v>
      </c>
      <c r="F361" s="31">
        <v>0</v>
      </c>
      <c r="G361" s="5"/>
      <c r="H361" s="5"/>
      <c r="I361" s="5"/>
    </row>
    <row r="362" spans="1:9" ht="22.5">
      <c r="A362" s="66" t="s">
        <v>26</v>
      </c>
      <c r="B362" s="89" t="s">
        <v>363</v>
      </c>
      <c r="C362" s="89" t="s">
        <v>13</v>
      </c>
      <c r="D362" s="95">
        <f t="shared" si="17"/>
        <v>0</v>
      </c>
      <c r="E362" s="127">
        <f t="shared" si="17"/>
        <v>0</v>
      </c>
      <c r="F362" s="31">
        <v>0</v>
      </c>
      <c r="G362" s="5"/>
      <c r="H362" s="5"/>
      <c r="I362" s="5"/>
    </row>
    <row r="363" spans="1:9" ht="22.5">
      <c r="A363" s="66" t="s">
        <v>15</v>
      </c>
      <c r="B363" s="89" t="s">
        <v>363</v>
      </c>
      <c r="C363" s="89" t="s">
        <v>14</v>
      </c>
      <c r="D363" s="95">
        <f>20.7-15.7-5</f>
        <v>0</v>
      </c>
      <c r="E363" s="127">
        <v>0</v>
      </c>
      <c r="F363" s="31">
        <v>0</v>
      </c>
      <c r="G363" s="5"/>
      <c r="H363" s="5"/>
      <c r="I363" s="5"/>
    </row>
    <row r="364" spans="1:9" ht="33.75">
      <c r="A364" s="78" t="s">
        <v>193</v>
      </c>
      <c r="B364" s="88" t="s">
        <v>364</v>
      </c>
      <c r="C364" s="88"/>
      <c r="D364" s="99">
        <f>D365+D372+D379</f>
        <v>35378</v>
      </c>
      <c r="E364" s="99">
        <f>E365+E372+E379</f>
        <v>32356.246</v>
      </c>
      <c r="F364" s="47">
        <f t="shared" si="16"/>
        <v>91.45866357623382</v>
      </c>
      <c r="G364" s="5"/>
      <c r="H364" s="5"/>
      <c r="I364" s="5"/>
    </row>
    <row r="365" spans="1:9" ht="33.75">
      <c r="A365" s="64" t="s">
        <v>194</v>
      </c>
      <c r="B365" s="89" t="s">
        <v>365</v>
      </c>
      <c r="C365" s="89"/>
      <c r="D365" s="95">
        <f>D366+D369</f>
        <v>28027</v>
      </c>
      <c r="E365" s="95">
        <f>E366+E369</f>
        <v>26461.309</v>
      </c>
      <c r="F365" s="31">
        <f t="shared" si="16"/>
        <v>94.41363328219218</v>
      </c>
      <c r="G365" s="5"/>
      <c r="H365" s="5"/>
      <c r="I365" s="5"/>
    </row>
    <row r="366" spans="1:9" ht="12.75">
      <c r="A366" s="64" t="s">
        <v>53</v>
      </c>
      <c r="B366" s="89" t="s">
        <v>366</v>
      </c>
      <c r="C366" s="89"/>
      <c r="D366" s="95">
        <f>D367</f>
        <v>24307</v>
      </c>
      <c r="E366" s="62">
        <f>E367</f>
        <v>22822.881</v>
      </c>
      <c r="F366" s="31">
        <f t="shared" si="16"/>
        <v>93.89427325461803</v>
      </c>
      <c r="G366" s="5"/>
      <c r="H366" s="5"/>
      <c r="I366" s="5"/>
    </row>
    <row r="367" spans="1:9" ht="22.5">
      <c r="A367" s="66" t="s">
        <v>26</v>
      </c>
      <c r="B367" s="89" t="s">
        <v>366</v>
      </c>
      <c r="C367" s="89" t="s">
        <v>13</v>
      </c>
      <c r="D367" s="95">
        <f>D368</f>
        <v>24307</v>
      </c>
      <c r="E367" s="62">
        <f>E368</f>
        <v>22822.881</v>
      </c>
      <c r="F367" s="31">
        <f t="shared" si="16"/>
        <v>93.89427325461803</v>
      </c>
      <c r="G367" s="5"/>
      <c r="H367" s="5"/>
      <c r="I367" s="5"/>
    </row>
    <row r="368" spans="1:9" ht="22.5">
      <c r="A368" s="66" t="s">
        <v>15</v>
      </c>
      <c r="B368" s="89" t="s">
        <v>366</v>
      </c>
      <c r="C368" s="89" t="s">
        <v>14</v>
      </c>
      <c r="D368" s="95">
        <f>29107-4800</f>
        <v>24307</v>
      </c>
      <c r="E368" s="62">
        <v>22822.881</v>
      </c>
      <c r="F368" s="31">
        <f t="shared" si="16"/>
        <v>93.89427325461803</v>
      </c>
      <c r="G368" s="5"/>
      <c r="H368" s="5"/>
      <c r="I368" s="5"/>
    </row>
    <row r="369" spans="1:9" ht="12.75">
      <c r="A369" s="64" t="s">
        <v>195</v>
      </c>
      <c r="B369" s="89" t="s">
        <v>367</v>
      </c>
      <c r="C369" s="89"/>
      <c r="D369" s="95">
        <f>D370</f>
        <v>3720.0000000000005</v>
      </c>
      <c r="E369" s="62">
        <f>E370</f>
        <v>3638.428</v>
      </c>
      <c r="F369" s="31">
        <f t="shared" si="16"/>
        <v>97.80720430107526</v>
      </c>
      <c r="G369" s="5"/>
      <c r="H369" s="5"/>
      <c r="I369" s="5"/>
    </row>
    <row r="370" spans="1:9" ht="22.5">
      <c r="A370" s="66" t="s">
        <v>26</v>
      </c>
      <c r="B370" s="89" t="s">
        <v>367</v>
      </c>
      <c r="C370" s="89" t="s">
        <v>13</v>
      </c>
      <c r="D370" s="95">
        <f>D371</f>
        <v>3720.0000000000005</v>
      </c>
      <c r="E370" s="62">
        <f>E371</f>
        <v>3638.428</v>
      </c>
      <c r="F370" s="31">
        <f t="shared" si="16"/>
        <v>97.80720430107526</v>
      </c>
      <c r="G370" s="5"/>
      <c r="H370" s="5"/>
      <c r="I370" s="5"/>
    </row>
    <row r="371" spans="1:9" ht="22.5">
      <c r="A371" s="66" t="s">
        <v>15</v>
      </c>
      <c r="B371" s="89" t="s">
        <v>367</v>
      </c>
      <c r="C371" s="89" t="s">
        <v>14</v>
      </c>
      <c r="D371" s="95">
        <f>4228.1-508.1</f>
        <v>3720.0000000000005</v>
      </c>
      <c r="E371" s="62">
        <v>3638.428</v>
      </c>
      <c r="F371" s="31">
        <f t="shared" si="16"/>
        <v>97.80720430107526</v>
      </c>
      <c r="G371" s="5"/>
      <c r="H371" s="5"/>
      <c r="I371" s="5"/>
    </row>
    <row r="372" spans="1:9" ht="22.5">
      <c r="A372" s="64" t="s">
        <v>140</v>
      </c>
      <c r="B372" s="89" t="s">
        <v>368</v>
      </c>
      <c r="C372" s="89"/>
      <c r="D372" s="95">
        <f>D373+D376</f>
        <v>7351</v>
      </c>
      <c r="E372" s="95">
        <f>E373+E376</f>
        <v>5894.937</v>
      </c>
      <c r="F372" s="31">
        <f t="shared" si="16"/>
        <v>80.19231397088832</v>
      </c>
      <c r="G372" s="5"/>
      <c r="H372" s="5"/>
      <c r="I372" s="5"/>
    </row>
    <row r="373" spans="1:9" ht="12.75">
      <c r="A373" s="64" t="s">
        <v>196</v>
      </c>
      <c r="B373" s="89" t="s">
        <v>369</v>
      </c>
      <c r="C373" s="89"/>
      <c r="D373" s="95">
        <f>D374</f>
        <v>4200</v>
      </c>
      <c r="E373" s="62">
        <f>E374</f>
        <v>2754.308</v>
      </c>
      <c r="F373" s="31">
        <f t="shared" si="16"/>
        <v>65.5787619047619</v>
      </c>
      <c r="G373" s="5"/>
      <c r="H373" s="5"/>
      <c r="I373" s="5"/>
    </row>
    <row r="374" spans="1:9" ht="22.5">
      <c r="A374" s="66" t="s">
        <v>51</v>
      </c>
      <c r="B374" s="89" t="s">
        <v>369</v>
      </c>
      <c r="C374" s="89" t="s">
        <v>29</v>
      </c>
      <c r="D374" s="95">
        <f>D375</f>
        <v>4200</v>
      </c>
      <c r="E374" s="62">
        <f>E375</f>
        <v>2754.308</v>
      </c>
      <c r="F374" s="31">
        <f t="shared" si="16"/>
        <v>65.5787619047619</v>
      </c>
      <c r="G374" s="5"/>
      <c r="H374" s="5"/>
      <c r="I374" s="5"/>
    </row>
    <row r="375" spans="1:9" ht="12.75">
      <c r="A375" s="66" t="s">
        <v>30</v>
      </c>
      <c r="B375" s="89" t="s">
        <v>369</v>
      </c>
      <c r="C375" s="89" t="s">
        <v>31</v>
      </c>
      <c r="D375" s="95">
        <v>4200</v>
      </c>
      <c r="E375" s="62">
        <v>2754.308</v>
      </c>
      <c r="F375" s="31">
        <f t="shared" si="16"/>
        <v>65.5787619047619</v>
      </c>
      <c r="G375" s="5"/>
      <c r="H375" s="5"/>
      <c r="I375" s="5"/>
    </row>
    <row r="376" spans="1:9" ht="12.75">
      <c r="A376" s="64" t="s">
        <v>197</v>
      </c>
      <c r="B376" s="89" t="s">
        <v>370</v>
      </c>
      <c r="C376" s="89"/>
      <c r="D376" s="95">
        <f>D377</f>
        <v>3151</v>
      </c>
      <c r="E376" s="62">
        <f>E377</f>
        <v>3140.629</v>
      </c>
      <c r="F376" s="31">
        <f t="shared" si="16"/>
        <v>99.6708663916217</v>
      </c>
      <c r="G376" s="5"/>
      <c r="H376" s="5"/>
      <c r="I376" s="5"/>
    </row>
    <row r="377" spans="1:9" ht="22.5">
      <c r="A377" s="66" t="s">
        <v>26</v>
      </c>
      <c r="B377" s="89" t="s">
        <v>370</v>
      </c>
      <c r="C377" s="89" t="s">
        <v>13</v>
      </c>
      <c r="D377" s="95">
        <f>D378</f>
        <v>3151</v>
      </c>
      <c r="E377" s="62">
        <f>E378</f>
        <v>3140.629</v>
      </c>
      <c r="F377" s="31">
        <f t="shared" si="16"/>
        <v>99.6708663916217</v>
      </c>
      <c r="G377" s="5"/>
      <c r="H377" s="5"/>
      <c r="I377" s="5"/>
    </row>
    <row r="378" spans="1:9" ht="22.5">
      <c r="A378" s="66" t="s">
        <v>15</v>
      </c>
      <c r="B378" s="89" t="s">
        <v>370</v>
      </c>
      <c r="C378" s="89" t="s">
        <v>14</v>
      </c>
      <c r="D378" s="95">
        <f>3000+340-189</f>
        <v>3151</v>
      </c>
      <c r="E378" s="62">
        <v>3140.629</v>
      </c>
      <c r="F378" s="31">
        <f t="shared" si="16"/>
        <v>99.6708663916217</v>
      </c>
      <c r="G378" s="5"/>
      <c r="H378" s="5"/>
      <c r="I378" s="5"/>
    </row>
    <row r="379" spans="1:9" ht="22.5">
      <c r="A379" s="64" t="s">
        <v>198</v>
      </c>
      <c r="B379" s="89" t="s">
        <v>371</v>
      </c>
      <c r="C379" s="89"/>
      <c r="D379" s="95">
        <f>D380</f>
        <v>0</v>
      </c>
      <c r="E379" s="95">
        <f>E380</f>
        <v>0</v>
      </c>
      <c r="F379" s="31">
        <v>0</v>
      </c>
      <c r="G379" s="5"/>
      <c r="H379" s="5"/>
      <c r="I379" s="5"/>
    </row>
    <row r="380" spans="1:9" ht="22.5">
      <c r="A380" s="64" t="s">
        <v>199</v>
      </c>
      <c r="B380" s="89" t="s">
        <v>372</v>
      </c>
      <c r="C380" s="89"/>
      <c r="D380" s="95">
        <f>D381</f>
        <v>0</v>
      </c>
      <c r="E380" s="127">
        <f>E381</f>
        <v>0</v>
      </c>
      <c r="F380" s="31">
        <v>0</v>
      </c>
      <c r="G380" s="5"/>
      <c r="H380" s="5"/>
      <c r="I380" s="5"/>
    </row>
    <row r="381" spans="1:9" ht="22.5">
      <c r="A381" s="66" t="s">
        <v>26</v>
      </c>
      <c r="B381" s="89" t="s">
        <v>372</v>
      </c>
      <c r="C381" s="89" t="s">
        <v>13</v>
      </c>
      <c r="D381" s="95">
        <f>D382</f>
        <v>0</v>
      </c>
      <c r="E381" s="127">
        <v>0</v>
      </c>
      <c r="F381" s="31">
        <v>0</v>
      </c>
      <c r="G381" s="5"/>
      <c r="H381" s="5"/>
      <c r="I381" s="5"/>
    </row>
    <row r="382" spans="1:9" ht="22.5">
      <c r="A382" s="66" t="s">
        <v>15</v>
      </c>
      <c r="B382" s="89" t="s">
        <v>372</v>
      </c>
      <c r="C382" s="89" t="s">
        <v>14</v>
      </c>
      <c r="D382" s="95">
        <f>9993-9993</f>
        <v>0</v>
      </c>
      <c r="E382" s="127">
        <v>0</v>
      </c>
      <c r="F382" s="31">
        <v>0</v>
      </c>
      <c r="G382" s="5"/>
      <c r="H382" s="5"/>
      <c r="I382" s="5"/>
    </row>
    <row r="383" spans="1:9" ht="24">
      <c r="A383" s="79" t="s">
        <v>34</v>
      </c>
      <c r="B383" s="90"/>
      <c r="C383" s="90"/>
      <c r="D383" s="107">
        <f>D18+D38+D43+D52+D144+D182+D221+D243+D269+D328+D339+D364</f>
        <v>580396.49</v>
      </c>
      <c r="E383" s="107">
        <f>E18+E38+E43+E52+E144+E182+E221+E243+E269+E328+E339+E364</f>
        <v>550706.784</v>
      </c>
      <c r="F383" s="47">
        <f t="shared" si="16"/>
        <v>94.88458208973663</v>
      </c>
      <c r="G383" s="5"/>
      <c r="H383" s="5"/>
      <c r="I383" s="5"/>
    </row>
    <row r="384" spans="1:9" ht="45">
      <c r="A384" s="80" t="s">
        <v>3</v>
      </c>
      <c r="B384" s="89" t="s">
        <v>373</v>
      </c>
      <c r="C384" s="90"/>
      <c r="D384" s="108">
        <f>D385+D388+D397+D400</f>
        <v>59045.3</v>
      </c>
      <c r="E384" s="108">
        <f>E385+E388+E397+E400</f>
        <v>56742.257999999994</v>
      </c>
      <c r="F384" s="31">
        <f t="shared" si="16"/>
        <v>96.09953374781735</v>
      </c>
      <c r="G384" s="5"/>
      <c r="H384" s="5"/>
      <c r="I384" s="5"/>
    </row>
    <row r="385" spans="1:9" ht="12.75">
      <c r="A385" s="81" t="s">
        <v>7</v>
      </c>
      <c r="B385" s="89" t="s">
        <v>374</v>
      </c>
      <c r="C385" s="90"/>
      <c r="D385" s="109">
        <f>D386</f>
        <v>1864</v>
      </c>
      <c r="E385" s="62">
        <f>E386</f>
        <v>1863.13</v>
      </c>
      <c r="F385" s="31">
        <f t="shared" si="16"/>
        <v>99.95332618025752</v>
      </c>
      <c r="G385" s="5"/>
      <c r="H385" s="5"/>
      <c r="I385" s="5"/>
    </row>
    <row r="386" spans="1:9" ht="34.5" customHeight="1">
      <c r="A386" s="81" t="s">
        <v>11</v>
      </c>
      <c r="B386" s="89" t="s">
        <v>374</v>
      </c>
      <c r="C386" s="90">
        <v>100</v>
      </c>
      <c r="D386" s="109">
        <f>D387</f>
        <v>1864</v>
      </c>
      <c r="E386" s="62">
        <f>E387</f>
        <v>1863.13</v>
      </c>
      <c r="F386" s="31">
        <f t="shared" si="16"/>
        <v>99.95332618025752</v>
      </c>
      <c r="G386" s="5"/>
      <c r="H386" s="5"/>
      <c r="I386" s="5"/>
    </row>
    <row r="387" spans="1:9" ht="22.5">
      <c r="A387" s="81" t="s">
        <v>10</v>
      </c>
      <c r="B387" s="89" t="s">
        <v>374</v>
      </c>
      <c r="C387" s="90">
        <v>120</v>
      </c>
      <c r="D387" s="109">
        <v>1864</v>
      </c>
      <c r="E387" s="62">
        <v>1863.13</v>
      </c>
      <c r="F387" s="31">
        <f t="shared" si="16"/>
        <v>99.95332618025752</v>
      </c>
      <c r="G387" s="5"/>
      <c r="H387" s="5"/>
      <c r="I387" s="5"/>
    </row>
    <row r="388" spans="1:9" ht="12.75">
      <c r="A388" s="81" t="s">
        <v>4</v>
      </c>
      <c r="B388" s="89" t="s">
        <v>375</v>
      </c>
      <c r="C388" s="94"/>
      <c r="D388" s="95">
        <f>D389+D391+D393+D395</f>
        <v>55824.8</v>
      </c>
      <c r="E388" s="95">
        <f>E389+E391+E393+E395</f>
        <v>53523.765999999996</v>
      </c>
      <c r="F388" s="31">
        <f t="shared" si="16"/>
        <v>95.87811510296498</v>
      </c>
      <c r="G388" s="5"/>
      <c r="H388" s="5"/>
      <c r="I388" s="5"/>
    </row>
    <row r="389" spans="1:9" ht="36.75" customHeight="1">
      <c r="A389" s="81" t="s">
        <v>11</v>
      </c>
      <c r="B389" s="89" t="s">
        <v>375</v>
      </c>
      <c r="C389" s="89" t="s">
        <v>12</v>
      </c>
      <c r="D389" s="95">
        <f>D390</f>
        <v>44061</v>
      </c>
      <c r="E389" s="62">
        <f>E390</f>
        <v>42804.663</v>
      </c>
      <c r="F389" s="31">
        <f t="shared" si="16"/>
        <v>97.14864165588615</v>
      </c>
      <c r="G389" s="5"/>
      <c r="H389" s="5"/>
      <c r="I389" s="5"/>
    </row>
    <row r="390" spans="1:9" ht="22.5">
      <c r="A390" s="81" t="s">
        <v>10</v>
      </c>
      <c r="B390" s="89" t="s">
        <v>375</v>
      </c>
      <c r="C390" s="94">
        <v>120</v>
      </c>
      <c r="D390" s="95">
        <f>44061</f>
        <v>44061</v>
      </c>
      <c r="E390" s="62">
        <v>42804.663</v>
      </c>
      <c r="F390" s="31">
        <f t="shared" si="16"/>
        <v>97.14864165588615</v>
      </c>
      <c r="G390" s="5"/>
      <c r="H390" s="5"/>
      <c r="I390" s="5"/>
    </row>
    <row r="391" spans="1:9" ht="22.5">
      <c r="A391" s="81" t="s">
        <v>26</v>
      </c>
      <c r="B391" s="89" t="s">
        <v>375</v>
      </c>
      <c r="C391" s="89" t="s">
        <v>13</v>
      </c>
      <c r="D391" s="95">
        <f>D392</f>
        <v>11453.8</v>
      </c>
      <c r="E391" s="62">
        <f>E392</f>
        <v>10451.221</v>
      </c>
      <c r="F391" s="31">
        <f t="shared" si="16"/>
        <v>91.2467565349491</v>
      </c>
      <c r="G391" s="5"/>
      <c r="H391" s="5"/>
      <c r="I391" s="5"/>
    </row>
    <row r="392" spans="1:9" ht="22.5">
      <c r="A392" s="81" t="s">
        <v>15</v>
      </c>
      <c r="B392" s="89" t="s">
        <v>375</v>
      </c>
      <c r="C392" s="89" t="s">
        <v>14</v>
      </c>
      <c r="D392" s="95">
        <f>14505.6-3051.8</f>
        <v>11453.8</v>
      </c>
      <c r="E392" s="62">
        <v>10451.221</v>
      </c>
      <c r="F392" s="31">
        <f t="shared" si="16"/>
        <v>91.2467565349491</v>
      </c>
      <c r="G392" s="5"/>
      <c r="H392" s="5"/>
      <c r="I392" s="5"/>
    </row>
    <row r="393" spans="1:9" ht="12.75">
      <c r="A393" s="66" t="s">
        <v>182</v>
      </c>
      <c r="B393" s="89" t="s">
        <v>375</v>
      </c>
      <c r="C393" s="89" t="s">
        <v>27</v>
      </c>
      <c r="D393" s="95">
        <f>D394</f>
        <v>210</v>
      </c>
      <c r="E393" s="62">
        <f>E394</f>
        <v>209.856</v>
      </c>
      <c r="F393" s="31">
        <f t="shared" si="16"/>
        <v>99.93142857142857</v>
      </c>
      <c r="G393" s="5"/>
      <c r="H393" s="5"/>
      <c r="I393" s="5"/>
    </row>
    <row r="394" spans="1:9" ht="22.5">
      <c r="A394" s="66" t="s">
        <v>183</v>
      </c>
      <c r="B394" s="89" t="s">
        <v>376</v>
      </c>
      <c r="C394" s="89" t="s">
        <v>28</v>
      </c>
      <c r="D394" s="95">
        <v>210</v>
      </c>
      <c r="E394" s="62">
        <v>209.856</v>
      </c>
      <c r="F394" s="31">
        <f t="shared" si="16"/>
        <v>99.93142857142857</v>
      </c>
      <c r="G394" s="5"/>
      <c r="H394" s="5"/>
      <c r="I394" s="5"/>
    </row>
    <row r="395" spans="1:9" ht="12.75">
      <c r="A395" s="81" t="s">
        <v>16</v>
      </c>
      <c r="B395" s="89" t="s">
        <v>375</v>
      </c>
      <c r="C395" s="89" t="s">
        <v>18</v>
      </c>
      <c r="D395" s="95">
        <f>D396</f>
        <v>100</v>
      </c>
      <c r="E395" s="62">
        <f>E396</f>
        <v>58.026</v>
      </c>
      <c r="F395" s="31">
        <f t="shared" si="16"/>
        <v>58.025999999999996</v>
      </c>
      <c r="G395" s="5"/>
      <c r="H395" s="5"/>
      <c r="I395" s="5"/>
    </row>
    <row r="396" spans="1:9" ht="12.75">
      <c r="A396" s="81" t="s">
        <v>17</v>
      </c>
      <c r="B396" s="89" t="s">
        <v>375</v>
      </c>
      <c r="C396" s="94">
        <v>850</v>
      </c>
      <c r="D396" s="95">
        <v>100</v>
      </c>
      <c r="E396" s="62">
        <v>58.026</v>
      </c>
      <c r="F396" s="31">
        <f t="shared" si="16"/>
        <v>58.025999999999996</v>
      </c>
      <c r="G396" s="5"/>
      <c r="H396" s="5"/>
      <c r="I396" s="5"/>
    </row>
    <row r="397" spans="1:9" ht="22.5">
      <c r="A397" s="84" t="s">
        <v>201</v>
      </c>
      <c r="B397" s="89" t="s">
        <v>378</v>
      </c>
      <c r="C397" s="89"/>
      <c r="D397" s="95">
        <f>D398</f>
        <v>1328</v>
      </c>
      <c r="E397" s="128">
        <f>E398</f>
        <v>1327.688</v>
      </c>
      <c r="F397" s="31">
        <f t="shared" si="16"/>
        <v>99.9765060240964</v>
      </c>
      <c r="G397" s="5"/>
      <c r="H397" s="5"/>
      <c r="I397" s="5"/>
    </row>
    <row r="398" spans="1:11" ht="45">
      <c r="A398" s="81" t="s">
        <v>11</v>
      </c>
      <c r="B398" s="89" t="s">
        <v>378</v>
      </c>
      <c r="C398" s="89" t="s">
        <v>12</v>
      </c>
      <c r="D398" s="95">
        <f>D399</f>
        <v>1328</v>
      </c>
      <c r="E398" s="129">
        <f>E399</f>
        <v>1327.688</v>
      </c>
      <c r="F398" s="31">
        <f t="shared" si="16"/>
        <v>99.9765060240964</v>
      </c>
      <c r="G398" s="50"/>
      <c r="H398" s="50"/>
      <c r="I398" s="50"/>
      <c r="J398" s="50"/>
      <c r="K398" s="50"/>
    </row>
    <row r="399" spans="1:6" ht="22.5">
      <c r="A399" s="81" t="s">
        <v>10</v>
      </c>
      <c r="B399" s="89" t="s">
        <v>378</v>
      </c>
      <c r="C399" s="89" t="s">
        <v>19</v>
      </c>
      <c r="D399" s="95">
        <f>1331-3</f>
        <v>1328</v>
      </c>
      <c r="E399" s="128">
        <v>1327.688</v>
      </c>
      <c r="F399" s="31">
        <f t="shared" si="16"/>
        <v>99.9765060240964</v>
      </c>
    </row>
    <row r="400" spans="1:11" ht="22.5">
      <c r="A400" s="82" t="s">
        <v>200</v>
      </c>
      <c r="B400" s="89" t="s">
        <v>377</v>
      </c>
      <c r="C400" s="94"/>
      <c r="D400" s="95">
        <f>D401</f>
        <v>28.5</v>
      </c>
      <c r="E400" s="95">
        <f>E401</f>
        <v>27.674</v>
      </c>
      <c r="F400" s="31">
        <f>E400/D400*100</f>
        <v>97.10175438596491</v>
      </c>
      <c r="K400" s="18"/>
    </row>
    <row r="401" spans="1:11" ht="45">
      <c r="A401" s="82" t="s">
        <v>11</v>
      </c>
      <c r="B401" s="89" t="s">
        <v>377</v>
      </c>
      <c r="C401" s="94"/>
      <c r="D401" s="95">
        <f>D402</f>
        <v>28.5</v>
      </c>
      <c r="E401" s="130">
        <f>E402</f>
        <v>27.674</v>
      </c>
      <c r="F401" s="31">
        <f>E401/D401*100</f>
        <v>97.10175438596491</v>
      </c>
      <c r="G401" s="6"/>
      <c r="H401" s="6"/>
      <c r="I401" s="6"/>
      <c r="J401" s="6"/>
      <c r="K401" s="6"/>
    </row>
    <row r="402" spans="1:11" ht="22.5">
      <c r="A402" s="83" t="s">
        <v>10</v>
      </c>
      <c r="B402" s="89" t="s">
        <v>377</v>
      </c>
      <c r="C402" s="94"/>
      <c r="D402" s="95">
        <v>28.5</v>
      </c>
      <c r="E402" s="130">
        <v>27.674</v>
      </c>
      <c r="F402" s="31">
        <f>E402/D402*100</f>
        <v>97.10175438596491</v>
      </c>
      <c r="G402" s="8"/>
      <c r="H402" s="8"/>
      <c r="I402" s="8"/>
      <c r="J402" s="8"/>
      <c r="K402" s="8"/>
    </row>
    <row r="403" spans="1:11" ht="24">
      <c r="A403" s="79" t="s">
        <v>20</v>
      </c>
      <c r="B403" s="91" t="s">
        <v>379</v>
      </c>
      <c r="C403" s="90"/>
      <c r="D403" s="108">
        <f>D404+D408+D437+D453+D460+D464</f>
        <v>39119.2</v>
      </c>
      <c r="E403" s="108">
        <f>E404+E408+E437+E453+E460+E464</f>
        <v>37851.587999999996</v>
      </c>
      <c r="F403" s="47">
        <f t="shared" si="16"/>
        <v>96.75961676107896</v>
      </c>
      <c r="G403" s="8"/>
      <c r="H403" s="8"/>
      <c r="I403" s="8"/>
      <c r="J403" s="8"/>
      <c r="K403" s="19"/>
    </row>
    <row r="404" spans="1:11" ht="12.75">
      <c r="A404" s="64" t="s">
        <v>202</v>
      </c>
      <c r="B404" s="92" t="s">
        <v>380</v>
      </c>
      <c r="C404" s="110"/>
      <c r="D404" s="95">
        <f aca="true" t="shared" si="18" ref="D404:E406">D405</f>
        <v>0</v>
      </c>
      <c r="E404" s="132">
        <f t="shared" si="18"/>
        <v>0</v>
      </c>
      <c r="F404" s="31">
        <v>0</v>
      </c>
      <c r="G404" s="20"/>
      <c r="H404" s="5"/>
      <c r="I404" s="5"/>
      <c r="J404" s="5"/>
      <c r="K404" s="21"/>
    </row>
    <row r="405" spans="1:11" ht="18" customHeight="1">
      <c r="A405" s="66" t="s">
        <v>16</v>
      </c>
      <c r="B405" s="92" t="s">
        <v>380</v>
      </c>
      <c r="C405" s="110"/>
      <c r="D405" s="95">
        <f t="shared" si="18"/>
        <v>0</v>
      </c>
      <c r="E405" s="131">
        <f t="shared" si="18"/>
        <v>0</v>
      </c>
      <c r="F405" s="31">
        <v>0</v>
      </c>
      <c r="G405" s="9"/>
      <c r="H405" s="9"/>
      <c r="I405" s="7"/>
      <c r="J405" s="7"/>
      <c r="K405" s="14"/>
    </row>
    <row r="406" spans="1:11" ht="17.25" customHeight="1">
      <c r="A406" s="66" t="s">
        <v>35</v>
      </c>
      <c r="B406" s="92" t="s">
        <v>380</v>
      </c>
      <c r="C406" s="110">
        <v>800</v>
      </c>
      <c r="D406" s="95">
        <f t="shared" si="18"/>
        <v>0</v>
      </c>
      <c r="E406" s="131">
        <f t="shared" si="18"/>
        <v>0</v>
      </c>
      <c r="F406" s="31">
        <v>0</v>
      </c>
      <c r="G406" s="9"/>
      <c r="H406" s="9"/>
      <c r="I406" s="9"/>
      <c r="J406" s="7"/>
      <c r="K406" s="14"/>
    </row>
    <row r="407" spans="1:11" ht="22.5">
      <c r="A407" s="68" t="s">
        <v>203</v>
      </c>
      <c r="B407" s="92" t="s">
        <v>380</v>
      </c>
      <c r="C407" s="110">
        <v>870</v>
      </c>
      <c r="D407" s="95">
        <f>5000+2300-500-137.1-6662.9</f>
        <v>0</v>
      </c>
      <c r="E407" s="132">
        <v>0</v>
      </c>
      <c r="F407" s="31">
        <v>0</v>
      </c>
      <c r="G407" s="9"/>
      <c r="H407" s="9"/>
      <c r="I407" s="9"/>
      <c r="J407" s="7"/>
      <c r="K407" s="14"/>
    </row>
    <row r="408" spans="1:11" ht="29.25" customHeight="1">
      <c r="A408" s="64" t="s">
        <v>203</v>
      </c>
      <c r="B408" s="89" t="s">
        <v>381</v>
      </c>
      <c r="C408" s="89"/>
      <c r="D408" s="95">
        <f>D409+D412+D415+D418+D423+D427+D433+D430</f>
        <v>21721.4</v>
      </c>
      <c r="E408" s="95">
        <f>E409+E412+E415+E418+E423+E427+E433+E430</f>
        <v>21375.617</v>
      </c>
      <c r="F408" s="31">
        <f aca="true" t="shared" si="19" ref="F408:F470">E408/D408*100</f>
        <v>98.40809984623458</v>
      </c>
      <c r="G408" s="9"/>
      <c r="H408" s="9"/>
      <c r="I408" s="9"/>
      <c r="J408" s="7"/>
      <c r="K408" s="14"/>
    </row>
    <row r="409" spans="1:11" ht="33" customHeight="1">
      <c r="A409" s="64" t="s">
        <v>204</v>
      </c>
      <c r="B409" s="89" t="s">
        <v>382</v>
      </c>
      <c r="C409" s="89"/>
      <c r="D409" s="95">
        <f>D411</f>
        <v>100</v>
      </c>
      <c r="E409" s="133">
        <f>E410</f>
        <v>99.994</v>
      </c>
      <c r="F409" s="31">
        <f t="shared" si="19"/>
        <v>99.994</v>
      </c>
      <c r="G409" s="9"/>
      <c r="H409" s="9"/>
      <c r="I409" s="9"/>
      <c r="J409" s="7"/>
      <c r="K409" s="22"/>
    </row>
    <row r="410" spans="1:11" ht="36" customHeight="1">
      <c r="A410" s="66" t="s">
        <v>26</v>
      </c>
      <c r="B410" s="89" t="s">
        <v>382</v>
      </c>
      <c r="C410" s="89" t="s">
        <v>13</v>
      </c>
      <c r="D410" s="95">
        <f>D411</f>
        <v>100</v>
      </c>
      <c r="E410" s="133">
        <f>E411</f>
        <v>99.994</v>
      </c>
      <c r="F410" s="31">
        <f t="shared" si="19"/>
        <v>99.994</v>
      </c>
      <c r="G410" s="9"/>
      <c r="H410" s="9"/>
      <c r="I410" s="9"/>
      <c r="J410" s="7"/>
      <c r="K410" s="22"/>
    </row>
    <row r="411" spans="1:11" ht="22.5">
      <c r="A411" s="66" t="s">
        <v>15</v>
      </c>
      <c r="B411" s="89" t="s">
        <v>382</v>
      </c>
      <c r="C411" s="89" t="s">
        <v>14</v>
      </c>
      <c r="D411" s="95">
        <f>150-50</f>
        <v>100</v>
      </c>
      <c r="E411" s="134">
        <v>99.994</v>
      </c>
      <c r="F411" s="31">
        <f t="shared" si="19"/>
        <v>99.994</v>
      </c>
      <c r="G411" s="9"/>
      <c r="H411" s="9"/>
      <c r="I411" s="9"/>
      <c r="J411" s="7"/>
      <c r="K411" s="22"/>
    </row>
    <row r="412" spans="1:11" ht="67.5">
      <c r="A412" s="64" t="s">
        <v>205</v>
      </c>
      <c r="B412" s="89" t="s">
        <v>383</v>
      </c>
      <c r="C412" s="89"/>
      <c r="D412" s="95">
        <f>D414</f>
        <v>150</v>
      </c>
      <c r="E412" s="128">
        <f>E413</f>
        <v>150</v>
      </c>
      <c r="F412" s="31">
        <f t="shared" si="19"/>
        <v>100</v>
      </c>
      <c r="G412" s="9"/>
      <c r="H412" s="9"/>
      <c r="I412" s="9"/>
      <c r="J412" s="9"/>
      <c r="K412" s="14"/>
    </row>
    <row r="413" spans="1:11" ht="29.25" customHeight="1">
      <c r="A413" s="66" t="s">
        <v>170</v>
      </c>
      <c r="B413" s="89" t="s">
        <v>383</v>
      </c>
      <c r="C413" s="89" t="s">
        <v>21</v>
      </c>
      <c r="D413" s="95">
        <f>D414</f>
        <v>150</v>
      </c>
      <c r="E413" s="129">
        <f>E414</f>
        <v>150</v>
      </c>
      <c r="F413" s="31">
        <f t="shared" si="19"/>
        <v>100</v>
      </c>
      <c r="G413" s="9"/>
      <c r="H413" s="9"/>
      <c r="I413" s="9"/>
      <c r="J413" s="7"/>
      <c r="K413" s="14"/>
    </row>
    <row r="414" spans="1:11" ht="22.5">
      <c r="A414" s="66" t="s">
        <v>171</v>
      </c>
      <c r="B414" s="89" t="s">
        <v>383</v>
      </c>
      <c r="C414" s="89" t="s">
        <v>8</v>
      </c>
      <c r="D414" s="95">
        <v>150</v>
      </c>
      <c r="E414" s="128">
        <v>150</v>
      </c>
      <c r="F414" s="31">
        <f t="shared" si="19"/>
        <v>100</v>
      </c>
      <c r="G414" s="9"/>
      <c r="H414" s="9"/>
      <c r="I414" s="9"/>
      <c r="J414" s="9"/>
      <c r="K414" s="22"/>
    </row>
    <row r="415" spans="1:11" ht="28.5" customHeight="1">
      <c r="A415" s="85" t="s">
        <v>206</v>
      </c>
      <c r="B415" s="89" t="s">
        <v>384</v>
      </c>
      <c r="C415" s="89"/>
      <c r="D415" s="95">
        <f>D416</f>
        <v>1570.0000000000002</v>
      </c>
      <c r="E415" s="131">
        <f>E416</f>
        <v>1392.533</v>
      </c>
      <c r="F415" s="31">
        <f t="shared" si="19"/>
        <v>88.69636942675157</v>
      </c>
      <c r="G415" s="9"/>
      <c r="H415" s="9"/>
      <c r="I415" s="9"/>
      <c r="J415" s="7"/>
      <c r="K415" s="23"/>
    </row>
    <row r="416" spans="1:11" ht="22.5">
      <c r="A416" s="82" t="s">
        <v>26</v>
      </c>
      <c r="B416" s="89" t="s">
        <v>384</v>
      </c>
      <c r="C416" s="29" t="s">
        <v>13</v>
      </c>
      <c r="D416" s="111">
        <f>D417</f>
        <v>1570.0000000000002</v>
      </c>
      <c r="E416" s="131">
        <f>E417</f>
        <v>1392.533</v>
      </c>
      <c r="F416" s="31">
        <f t="shared" si="19"/>
        <v>88.69636942675157</v>
      </c>
      <c r="G416" s="9"/>
      <c r="H416" s="9"/>
      <c r="I416" s="9"/>
      <c r="J416" s="7"/>
      <c r="K416" s="24"/>
    </row>
    <row r="417" spans="1:11" ht="22.5">
      <c r="A417" s="82" t="s">
        <v>15</v>
      </c>
      <c r="B417" s="89" t="s">
        <v>384</v>
      </c>
      <c r="C417" s="29" t="s">
        <v>14</v>
      </c>
      <c r="D417" s="111">
        <f>1336+300+1026.3-1092.3</f>
        <v>1570.0000000000002</v>
      </c>
      <c r="E417" s="131">
        <v>1392.533</v>
      </c>
      <c r="F417" s="31">
        <f t="shared" si="19"/>
        <v>88.69636942675157</v>
      </c>
      <c r="G417" s="9"/>
      <c r="H417" s="9"/>
      <c r="I417" s="9"/>
      <c r="J417" s="7"/>
      <c r="K417" s="24"/>
    </row>
    <row r="418" spans="1:11" ht="12.75">
      <c r="A418" s="64" t="s">
        <v>207</v>
      </c>
      <c r="B418" s="29" t="s">
        <v>385</v>
      </c>
      <c r="C418" s="89"/>
      <c r="D418" s="95">
        <f>D419+D421</f>
        <v>7918.3</v>
      </c>
      <c r="E418" s="131">
        <f>E419+E421</f>
        <v>7846.946</v>
      </c>
      <c r="F418" s="31">
        <f t="shared" si="19"/>
        <v>99.0988722326762</v>
      </c>
      <c r="G418" s="9"/>
      <c r="H418" s="9"/>
      <c r="I418" s="9"/>
      <c r="J418" s="7"/>
      <c r="K418" s="24"/>
    </row>
    <row r="419" spans="1:11" ht="45">
      <c r="A419" s="66" t="s">
        <v>11</v>
      </c>
      <c r="B419" s="29" t="s">
        <v>385</v>
      </c>
      <c r="C419" s="29" t="s">
        <v>12</v>
      </c>
      <c r="D419" s="95">
        <f>D420</f>
        <v>6988.2</v>
      </c>
      <c r="E419" s="135">
        <f>E420</f>
        <v>6951.055</v>
      </c>
      <c r="F419" s="31">
        <f t="shared" si="19"/>
        <v>99.46846112017401</v>
      </c>
      <c r="G419" s="9"/>
      <c r="H419" s="9"/>
      <c r="I419" s="9"/>
      <c r="J419" s="7"/>
      <c r="K419" s="24"/>
    </row>
    <row r="420" spans="1:11" ht="12.75">
      <c r="A420" s="66" t="s">
        <v>25</v>
      </c>
      <c r="B420" s="29" t="s">
        <v>385</v>
      </c>
      <c r="C420" s="29" t="s">
        <v>24</v>
      </c>
      <c r="D420" s="95">
        <v>6988.2</v>
      </c>
      <c r="E420" s="131">
        <v>6951.055</v>
      </c>
      <c r="F420" s="31">
        <f t="shared" si="19"/>
        <v>99.46846112017401</v>
      </c>
      <c r="G420" s="9"/>
      <c r="H420" s="9"/>
      <c r="I420" s="9"/>
      <c r="J420" s="7"/>
      <c r="K420" s="24"/>
    </row>
    <row r="421" spans="1:11" ht="33.75" customHeight="1">
      <c r="A421" s="66" t="s">
        <v>26</v>
      </c>
      <c r="B421" s="29" t="s">
        <v>385</v>
      </c>
      <c r="C421" s="29" t="s">
        <v>13</v>
      </c>
      <c r="D421" s="95">
        <f>D422</f>
        <v>930.1</v>
      </c>
      <c r="E421" s="131">
        <f>E422</f>
        <v>895.891</v>
      </c>
      <c r="F421" s="31">
        <f t="shared" si="19"/>
        <v>96.32200838619502</v>
      </c>
      <c r="G421" s="9"/>
      <c r="H421" s="9"/>
      <c r="I421" s="9"/>
      <c r="J421" s="7"/>
      <c r="K421" s="23"/>
    </row>
    <row r="422" spans="1:11" ht="34.5" customHeight="1">
      <c r="A422" s="66" t="s">
        <v>15</v>
      </c>
      <c r="B422" s="29" t="s">
        <v>385</v>
      </c>
      <c r="C422" s="29" t="s">
        <v>14</v>
      </c>
      <c r="D422" s="95">
        <f>1130-199.9</f>
        <v>930.1</v>
      </c>
      <c r="E422" s="131">
        <v>895.891</v>
      </c>
      <c r="F422" s="31">
        <f t="shared" si="19"/>
        <v>96.32200838619502</v>
      </c>
      <c r="G422" s="9"/>
      <c r="H422" s="9"/>
      <c r="I422" s="9"/>
      <c r="J422" s="7"/>
      <c r="K422" s="23"/>
    </row>
    <row r="423" spans="1:11" ht="90.75" customHeight="1">
      <c r="A423" s="64" t="s">
        <v>208</v>
      </c>
      <c r="B423" s="89" t="s">
        <v>386</v>
      </c>
      <c r="C423" s="89"/>
      <c r="D423" s="95">
        <f>D424</f>
        <v>7183</v>
      </c>
      <c r="E423" s="95">
        <f>E424</f>
        <v>7156.577</v>
      </c>
      <c r="F423" s="31">
        <f t="shared" si="19"/>
        <v>99.63214534317139</v>
      </c>
      <c r="G423" s="9"/>
      <c r="H423" s="9"/>
      <c r="I423" s="9"/>
      <c r="J423" s="7"/>
      <c r="K423" s="23"/>
    </row>
    <row r="424" spans="1:11" ht="14.25" customHeight="1">
      <c r="A424" s="66" t="s">
        <v>16</v>
      </c>
      <c r="B424" s="89" t="s">
        <v>386</v>
      </c>
      <c r="C424" s="89" t="s">
        <v>18</v>
      </c>
      <c r="D424" s="95">
        <f>D425+D426</f>
        <v>7183</v>
      </c>
      <c r="E424" s="131">
        <f>E425+E426</f>
        <v>7156.577</v>
      </c>
      <c r="F424" s="31">
        <f t="shared" si="19"/>
        <v>99.63214534317139</v>
      </c>
      <c r="G424" s="9"/>
      <c r="H424" s="9"/>
      <c r="I424" s="9"/>
      <c r="J424" s="7"/>
      <c r="K424" s="23"/>
    </row>
    <row r="425" spans="1:11" ht="14.25" customHeight="1">
      <c r="A425" s="66" t="s">
        <v>209</v>
      </c>
      <c r="B425" s="89" t="s">
        <v>386</v>
      </c>
      <c r="C425" s="89" t="s">
        <v>404</v>
      </c>
      <c r="D425" s="95">
        <f>6471.3+281.7</f>
        <v>6753</v>
      </c>
      <c r="E425" s="131">
        <v>6732.997</v>
      </c>
      <c r="F425" s="31">
        <f t="shared" si="19"/>
        <v>99.70379090774472</v>
      </c>
      <c r="G425" s="9"/>
      <c r="H425" s="9"/>
      <c r="I425" s="9"/>
      <c r="J425" s="7"/>
      <c r="K425" s="23"/>
    </row>
    <row r="426" spans="1:11" ht="12.75">
      <c r="A426" s="66" t="s">
        <v>17</v>
      </c>
      <c r="B426" s="89" t="s">
        <v>386</v>
      </c>
      <c r="C426" s="89" t="s">
        <v>22</v>
      </c>
      <c r="D426" s="95">
        <f>200+500-270</f>
        <v>430</v>
      </c>
      <c r="E426" s="134">
        <v>423.58</v>
      </c>
      <c r="F426" s="31">
        <f t="shared" si="19"/>
        <v>98.50697674418605</v>
      </c>
      <c r="G426" s="9"/>
      <c r="H426" s="9"/>
      <c r="I426" s="9"/>
      <c r="J426" s="9"/>
      <c r="K426" s="22"/>
    </row>
    <row r="427" spans="1:11" ht="22.5">
      <c r="A427" s="64" t="s">
        <v>210</v>
      </c>
      <c r="B427" s="89" t="s">
        <v>387</v>
      </c>
      <c r="C427" s="89"/>
      <c r="D427" s="95">
        <f>D428</f>
        <v>500</v>
      </c>
      <c r="E427" s="134">
        <f>E428</f>
        <v>499.945</v>
      </c>
      <c r="F427" s="31">
        <f t="shared" si="19"/>
        <v>99.98899999999999</v>
      </c>
      <c r="G427" s="9"/>
      <c r="H427" s="9"/>
      <c r="I427" s="9"/>
      <c r="J427" s="9"/>
      <c r="K427" s="22"/>
    </row>
    <row r="428" spans="1:11" ht="22.5">
      <c r="A428" s="66" t="s">
        <v>26</v>
      </c>
      <c r="B428" s="89" t="s">
        <v>387</v>
      </c>
      <c r="C428" s="89" t="s">
        <v>13</v>
      </c>
      <c r="D428" s="95">
        <f>D429</f>
        <v>500</v>
      </c>
      <c r="E428" s="136">
        <f>E429</f>
        <v>499.945</v>
      </c>
      <c r="F428" s="31">
        <f t="shared" si="19"/>
        <v>99.98899999999999</v>
      </c>
      <c r="G428" s="9"/>
      <c r="H428" s="9"/>
      <c r="I428" s="9"/>
      <c r="J428" s="9"/>
      <c r="K428" s="22"/>
    </row>
    <row r="429" spans="1:11" ht="35.25" customHeight="1">
      <c r="A429" s="66" t="s">
        <v>15</v>
      </c>
      <c r="B429" s="89" t="s">
        <v>387</v>
      </c>
      <c r="C429" s="89" t="s">
        <v>14</v>
      </c>
      <c r="D429" s="95">
        <v>500</v>
      </c>
      <c r="E429" s="131">
        <v>499.945</v>
      </c>
      <c r="F429" s="31">
        <f t="shared" si="19"/>
        <v>99.98899999999999</v>
      </c>
      <c r="G429" s="9"/>
      <c r="H429" s="9"/>
      <c r="I429" s="9"/>
      <c r="J429" s="9"/>
      <c r="K429" s="22"/>
    </row>
    <row r="430" spans="1:11" ht="33.75">
      <c r="A430" s="86" t="s">
        <v>211</v>
      </c>
      <c r="B430" s="89" t="s">
        <v>388</v>
      </c>
      <c r="C430" s="89"/>
      <c r="D430" s="112">
        <f>D431</f>
        <v>1700</v>
      </c>
      <c r="E430" s="128">
        <f>E431</f>
        <v>1629.522</v>
      </c>
      <c r="F430" s="31">
        <f t="shared" si="19"/>
        <v>95.85423529411764</v>
      </c>
      <c r="G430" s="9"/>
      <c r="H430" s="9"/>
      <c r="I430" s="9"/>
      <c r="J430" s="9"/>
      <c r="K430" s="22"/>
    </row>
    <row r="431" spans="1:11" ht="22.5">
      <c r="A431" s="66" t="s">
        <v>26</v>
      </c>
      <c r="B431" s="89" t="s">
        <v>388</v>
      </c>
      <c r="C431" s="89" t="s">
        <v>13</v>
      </c>
      <c r="D431" s="112">
        <f>D432</f>
        <v>1700</v>
      </c>
      <c r="E431" s="135">
        <f>E432</f>
        <v>1629.522</v>
      </c>
      <c r="F431" s="31">
        <f t="shared" si="19"/>
        <v>95.85423529411764</v>
      </c>
      <c r="G431" s="9"/>
      <c r="H431" s="9"/>
      <c r="I431" s="9"/>
      <c r="J431" s="9"/>
      <c r="K431" s="22"/>
    </row>
    <row r="432" spans="1:11" ht="36.75" customHeight="1">
      <c r="A432" s="66" t="s">
        <v>15</v>
      </c>
      <c r="B432" s="89" t="s">
        <v>388</v>
      </c>
      <c r="C432" s="89" t="s">
        <v>14</v>
      </c>
      <c r="D432" s="112">
        <f>2000-300</f>
        <v>1700</v>
      </c>
      <c r="E432" s="135">
        <v>1629.522</v>
      </c>
      <c r="F432" s="31">
        <f t="shared" si="19"/>
        <v>95.85423529411764</v>
      </c>
      <c r="G432" s="9"/>
      <c r="H432" s="9"/>
      <c r="I432" s="9"/>
      <c r="J432" s="9"/>
      <c r="K432" s="22"/>
    </row>
    <row r="433" spans="1:11" ht="49.5" customHeight="1">
      <c r="A433" s="64" t="s">
        <v>212</v>
      </c>
      <c r="B433" s="89" t="s">
        <v>389</v>
      </c>
      <c r="C433" s="94"/>
      <c r="D433" s="95">
        <f aca="true" t="shared" si="20" ref="D433:E435">D434</f>
        <v>2600.1</v>
      </c>
      <c r="E433" s="95">
        <f t="shared" si="20"/>
        <v>2600.1</v>
      </c>
      <c r="F433" s="31">
        <f t="shared" si="19"/>
        <v>100</v>
      </c>
      <c r="G433" s="9"/>
      <c r="H433" s="9"/>
      <c r="I433" s="9"/>
      <c r="J433" s="9"/>
      <c r="K433" s="22"/>
    </row>
    <row r="434" spans="1:11" ht="67.5">
      <c r="A434" s="73" t="s">
        <v>213</v>
      </c>
      <c r="B434" s="89" t="s">
        <v>389</v>
      </c>
      <c r="C434" s="94"/>
      <c r="D434" s="95">
        <f t="shared" si="20"/>
        <v>2600.1</v>
      </c>
      <c r="E434" s="95">
        <f t="shared" si="20"/>
        <v>2600.1</v>
      </c>
      <c r="F434" s="31">
        <f t="shared" si="19"/>
        <v>100</v>
      </c>
      <c r="G434" s="9"/>
      <c r="H434" s="9"/>
      <c r="I434" s="9"/>
      <c r="J434" s="9"/>
      <c r="K434" s="22"/>
    </row>
    <row r="435" spans="1:11" ht="12.75">
      <c r="A435" s="73" t="s">
        <v>67</v>
      </c>
      <c r="B435" s="89" t="s">
        <v>389</v>
      </c>
      <c r="C435" s="94">
        <v>500</v>
      </c>
      <c r="D435" s="95">
        <f t="shared" si="20"/>
        <v>2600.1</v>
      </c>
      <c r="E435" s="135">
        <f t="shared" si="20"/>
        <v>2600.1</v>
      </c>
      <c r="F435" s="31">
        <f t="shared" si="19"/>
        <v>100</v>
      </c>
      <c r="G435" s="9"/>
      <c r="H435" s="9"/>
      <c r="I435" s="9"/>
      <c r="J435" s="9"/>
      <c r="K435" s="22"/>
    </row>
    <row r="436" spans="1:11" ht="12.75">
      <c r="A436" s="66" t="s">
        <v>66</v>
      </c>
      <c r="B436" s="89" t="s">
        <v>389</v>
      </c>
      <c r="C436" s="94">
        <v>540</v>
      </c>
      <c r="D436" s="95">
        <v>2600.1</v>
      </c>
      <c r="E436" s="135">
        <v>2600.1</v>
      </c>
      <c r="F436" s="31">
        <f t="shared" si="19"/>
        <v>100</v>
      </c>
      <c r="G436" s="9"/>
      <c r="H436" s="9"/>
      <c r="I436" s="9"/>
      <c r="J436" s="9"/>
      <c r="K436" s="22"/>
    </row>
    <row r="437" spans="1:11" ht="33.75">
      <c r="A437" s="68" t="s">
        <v>214</v>
      </c>
      <c r="B437" s="89" t="s">
        <v>390</v>
      </c>
      <c r="C437" s="29"/>
      <c r="D437" s="96">
        <f>D438+D441+D444+D447+D450</f>
        <v>12812.8</v>
      </c>
      <c r="E437" s="96">
        <f>E438+E441+E444+E447+E450</f>
        <v>12348.5</v>
      </c>
      <c r="F437" s="31">
        <f t="shared" si="19"/>
        <v>96.37627997002997</v>
      </c>
      <c r="G437" s="9"/>
      <c r="H437" s="9"/>
      <c r="I437" s="9"/>
      <c r="J437" s="9"/>
      <c r="K437" s="22"/>
    </row>
    <row r="438" spans="1:11" ht="67.5">
      <c r="A438" s="64" t="s">
        <v>215</v>
      </c>
      <c r="B438" s="89" t="s">
        <v>391</v>
      </c>
      <c r="C438" s="89"/>
      <c r="D438" s="95">
        <f>D439</f>
        <v>0</v>
      </c>
      <c r="E438" s="135">
        <v>0</v>
      </c>
      <c r="F438" s="31">
        <v>0</v>
      </c>
      <c r="G438" s="9"/>
      <c r="H438" s="9"/>
      <c r="I438" s="9"/>
      <c r="J438" s="9"/>
      <c r="K438" s="22"/>
    </row>
    <row r="439" spans="1:11" ht="12.75">
      <c r="A439" s="66" t="s">
        <v>67</v>
      </c>
      <c r="B439" s="89" t="s">
        <v>391</v>
      </c>
      <c r="C439" s="89" t="s">
        <v>23</v>
      </c>
      <c r="D439" s="95">
        <f>D440</f>
        <v>0</v>
      </c>
      <c r="E439" s="135">
        <v>0</v>
      </c>
      <c r="F439" s="31">
        <v>0</v>
      </c>
      <c r="G439" s="9"/>
      <c r="H439" s="9"/>
      <c r="I439" s="9"/>
      <c r="J439" s="9"/>
      <c r="K439" s="22"/>
    </row>
    <row r="440" spans="1:11" ht="12.75">
      <c r="A440" s="77" t="s">
        <v>66</v>
      </c>
      <c r="B440" s="89" t="s">
        <v>391</v>
      </c>
      <c r="C440" s="89" t="s">
        <v>9</v>
      </c>
      <c r="D440" s="95">
        <f>200-200</f>
        <v>0</v>
      </c>
      <c r="E440" s="135">
        <v>0</v>
      </c>
      <c r="F440" s="31">
        <v>0</v>
      </c>
      <c r="G440" s="20"/>
      <c r="H440" s="20"/>
      <c r="I440" s="9"/>
      <c r="J440" s="9"/>
      <c r="K440" s="25"/>
    </row>
    <row r="441" spans="1:11" ht="67.5">
      <c r="A441" s="64" t="s">
        <v>216</v>
      </c>
      <c r="B441" s="89" t="s">
        <v>392</v>
      </c>
      <c r="C441" s="89"/>
      <c r="D441" s="95">
        <f>D442</f>
        <v>11848.5</v>
      </c>
      <c r="E441" s="135">
        <f>E442</f>
        <v>11848.5</v>
      </c>
      <c r="F441" s="31">
        <f t="shared" si="19"/>
        <v>100</v>
      </c>
      <c r="G441" s="9"/>
      <c r="H441" s="9"/>
      <c r="I441" s="9"/>
      <c r="J441" s="9"/>
      <c r="K441" s="22"/>
    </row>
    <row r="442" spans="1:11" ht="12.75">
      <c r="A442" s="66" t="s">
        <v>67</v>
      </c>
      <c r="B442" s="89" t="s">
        <v>392</v>
      </c>
      <c r="C442" s="89" t="s">
        <v>23</v>
      </c>
      <c r="D442" s="95">
        <f>D443</f>
        <v>11848.5</v>
      </c>
      <c r="E442" s="135">
        <f>E443</f>
        <v>11848.5</v>
      </c>
      <c r="F442" s="31">
        <f t="shared" si="19"/>
        <v>100</v>
      </c>
      <c r="G442" s="9"/>
      <c r="H442" s="9"/>
      <c r="I442" s="9"/>
      <c r="J442" s="9"/>
      <c r="K442" s="22"/>
    </row>
    <row r="443" spans="1:11" ht="12.75">
      <c r="A443" s="77" t="s">
        <v>66</v>
      </c>
      <c r="B443" s="89" t="s">
        <v>392</v>
      </c>
      <c r="C443" s="89" t="s">
        <v>9</v>
      </c>
      <c r="D443" s="95">
        <v>11848.5</v>
      </c>
      <c r="E443" s="135">
        <v>11848.5</v>
      </c>
      <c r="F443" s="31">
        <f t="shared" si="19"/>
        <v>100</v>
      </c>
      <c r="G443" s="9"/>
      <c r="H443" s="9"/>
      <c r="I443" s="9"/>
      <c r="J443" s="9"/>
      <c r="K443" s="22"/>
    </row>
    <row r="444" spans="1:11" ht="61.5" customHeight="1">
      <c r="A444" s="64" t="s">
        <v>217</v>
      </c>
      <c r="B444" s="89" t="s">
        <v>393</v>
      </c>
      <c r="C444" s="89"/>
      <c r="D444" s="95">
        <f>D446</f>
        <v>500</v>
      </c>
      <c r="E444" s="135">
        <f>E445</f>
        <v>500</v>
      </c>
      <c r="F444" s="31">
        <f t="shared" si="19"/>
        <v>100</v>
      </c>
      <c r="G444" s="9"/>
      <c r="H444" s="9"/>
      <c r="I444" s="9"/>
      <c r="J444" s="9"/>
      <c r="K444" s="22"/>
    </row>
    <row r="445" spans="1:11" ht="12.75">
      <c r="A445" s="66" t="s">
        <v>67</v>
      </c>
      <c r="B445" s="89" t="s">
        <v>393</v>
      </c>
      <c r="C445" s="89" t="s">
        <v>23</v>
      </c>
      <c r="D445" s="95">
        <f>D446</f>
        <v>500</v>
      </c>
      <c r="E445" s="128">
        <f>E446</f>
        <v>500</v>
      </c>
      <c r="F445" s="31">
        <f t="shared" si="19"/>
        <v>100</v>
      </c>
      <c r="G445" s="20"/>
      <c r="H445" s="20"/>
      <c r="I445" s="9"/>
      <c r="J445" s="9"/>
      <c r="K445" s="25"/>
    </row>
    <row r="446" spans="1:11" ht="12.75">
      <c r="A446" s="77" t="s">
        <v>66</v>
      </c>
      <c r="B446" s="89" t="s">
        <v>393</v>
      </c>
      <c r="C446" s="89" t="s">
        <v>9</v>
      </c>
      <c r="D446" s="95">
        <v>500</v>
      </c>
      <c r="E446" s="137">
        <v>500</v>
      </c>
      <c r="F446" s="31">
        <f t="shared" si="19"/>
        <v>100</v>
      </c>
      <c r="G446" s="20"/>
      <c r="H446" s="20"/>
      <c r="I446" s="9"/>
      <c r="J446" s="9"/>
      <c r="K446" s="25"/>
    </row>
    <row r="447" spans="1:11" ht="45">
      <c r="A447" s="67" t="s">
        <v>218</v>
      </c>
      <c r="B447" s="89" t="s">
        <v>394</v>
      </c>
      <c r="C447" s="89"/>
      <c r="D447" s="95">
        <f>D448</f>
        <v>0</v>
      </c>
      <c r="E447" s="128">
        <v>0</v>
      </c>
      <c r="F447" s="31">
        <v>0</v>
      </c>
      <c r="G447" s="20"/>
      <c r="H447" s="20"/>
      <c r="I447" s="9"/>
      <c r="J447" s="9"/>
      <c r="K447" s="25"/>
    </row>
    <row r="448" spans="1:11" ht="22.5">
      <c r="A448" s="66" t="s">
        <v>26</v>
      </c>
      <c r="B448" s="89" t="s">
        <v>394</v>
      </c>
      <c r="C448" s="89" t="s">
        <v>13</v>
      </c>
      <c r="D448" s="95">
        <f>D449</f>
        <v>0</v>
      </c>
      <c r="E448" s="128">
        <v>0</v>
      </c>
      <c r="F448" s="31">
        <v>0</v>
      </c>
      <c r="G448" s="20"/>
      <c r="H448" s="20"/>
      <c r="I448" s="9"/>
      <c r="J448" s="9"/>
      <c r="K448" s="25"/>
    </row>
    <row r="449" spans="1:11" ht="22.5">
      <c r="A449" s="66" t="s">
        <v>15</v>
      </c>
      <c r="B449" s="89" t="s">
        <v>394</v>
      </c>
      <c r="C449" s="89" t="s">
        <v>14</v>
      </c>
      <c r="D449" s="95">
        <f>100-100</f>
        <v>0</v>
      </c>
      <c r="E449" s="128">
        <v>0</v>
      </c>
      <c r="F449" s="31">
        <v>0</v>
      </c>
      <c r="G449" s="20"/>
      <c r="H449" s="20"/>
      <c r="I449" s="9"/>
      <c r="J449" s="9"/>
      <c r="K449" s="25"/>
    </row>
    <row r="450" spans="1:11" ht="33.75">
      <c r="A450" s="64" t="s">
        <v>64</v>
      </c>
      <c r="B450" s="89" t="s">
        <v>395</v>
      </c>
      <c r="C450" s="89"/>
      <c r="D450" s="95">
        <v>464.3</v>
      </c>
      <c r="E450" s="137">
        <v>0</v>
      </c>
      <c r="F450" s="31">
        <f t="shared" si="19"/>
        <v>0</v>
      </c>
      <c r="G450" s="9"/>
      <c r="H450" s="9"/>
      <c r="I450" s="9"/>
      <c r="J450" s="9"/>
      <c r="K450" s="22"/>
    </row>
    <row r="451" spans="1:11" ht="22.5">
      <c r="A451" s="66" t="s">
        <v>26</v>
      </c>
      <c r="B451" s="89" t="s">
        <v>395</v>
      </c>
      <c r="C451" s="89" t="s">
        <v>13</v>
      </c>
      <c r="D451" s="95">
        <v>464.3</v>
      </c>
      <c r="E451" s="137">
        <v>0</v>
      </c>
      <c r="F451" s="31">
        <f t="shared" si="19"/>
        <v>0</v>
      </c>
      <c r="G451" s="9"/>
      <c r="H451" s="9"/>
      <c r="I451" s="9"/>
      <c r="J451" s="9"/>
      <c r="K451" s="22"/>
    </row>
    <row r="452" spans="1:11" ht="31.5" customHeight="1">
      <c r="A452" s="66" t="s">
        <v>15</v>
      </c>
      <c r="B452" s="89" t="s">
        <v>395</v>
      </c>
      <c r="C452" s="89" t="s">
        <v>14</v>
      </c>
      <c r="D452" s="95">
        <v>464.3</v>
      </c>
      <c r="E452" s="135">
        <v>0</v>
      </c>
      <c r="F452" s="31">
        <f t="shared" si="19"/>
        <v>0</v>
      </c>
      <c r="G452" s="9"/>
      <c r="H452" s="9"/>
      <c r="I452" s="9"/>
      <c r="J452" s="9"/>
      <c r="K452" s="22"/>
    </row>
    <row r="453" spans="1:11" ht="28.5" customHeight="1">
      <c r="A453" s="68" t="s">
        <v>219</v>
      </c>
      <c r="B453" s="89" t="s">
        <v>396</v>
      </c>
      <c r="C453" s="89"/>
      <c r="D453" s="95">
        <f>D454+D457</f>
        <v>785</v>
      </c>
      <c r="E453" s="95">
        <f>E454+E457</f>
        <v>353.685</v>
      </c>
      <c r="F453" s="31">
        <f t="shared" si="19"/>
        <v>45.05541401273885</v>
      </c>
      <c r="G453" s="9"/>
      <c r="H453" s="9"/>
      <c r="I453" s="9"/>
      <c r="J453" s="9"/>
      <c r="K453" s="22"/>
    </row>
    <row r="454" spans="1:11" ht="22.5">
      <c r="A454" s="64" t="s">
        <v>63</v>
      </c>
      <c r="B454" s="89" t="s">
        <v>397</v>
      </c>
      <c r="C454" s="89"/>
      <c r="D454" s="95">
        <f>D455</f>
        <v>785</v>
      </c>
      <c r="E454" s="131">
        <f>E455</f>
        <v>353.685</v>
      </c>
      <c r="F454" s="31">
        <f t="shared" si="19"/>
        <v>45.05541401273885</v>
      </c>
      <c r="G454" s="9"/>
      <c r="H454" s="9"/>
      <c r="I454" s="9"/>
      <c r="J454" s="9"/>
      <c r="K454" s="22"/>
    </row>
    <row r="455" spans="1:11" ht="24.75" customHeight="1">
      <c r="A455" s="66" t="s">
        <v>26</v>
      </c>
      <c r="B455" s="89" t="s">
        <v>397</v>
      </c>
      <c r="C455" s="89" t="s">
        <v>13</v>
      </c>
      <c r="D455" s="95">
        <f>D456</f>
        <v>785</v>
      </c>
      <c r="E455" s="131">
        <f>E456</f>
        <v>353.685</v>
      </c>
      <c r="F455" s="31">
        <f t="shared" si="19"/>
        <v>45.05541401273885</v>
      </c>
      <c r="G455" s="9"/>
      <c r="H455" s="9"/>
      <c r="I455" s="9"/>
      <c r="J455" s="9"/>
      <c r="K455" s="22"/>
    </row>
    <row r="456" spans="1:11" ht="22.5">
      <c r="A456" s="66" t="s">
        <v>15</v>
      </c>
      <c r="B456" s="89" t="s">
        <v>397</v>
      </c>
      <c r="C456" s="89" t="s">
        <v>14</v>
      </c>
      <c r="D456" s="95">
        <f>1856+629-1700</f>
        <v>785</v>
      </c>
      <c r="E456" s="131">
        <v>353.685</v>
      </c>
      <c r="F456" s="31">
        <f t="shared" si="19"/>
        <v>45.05541401273885</v>
      </c>
      <c r="G456" s="9"/>
      <c r="H456" s="9"/>
      <c r="I456" s="9"/>
      <c r="J456" s="9"/>
      <c r="K456" s="22"/>
    </row>
    <row r="457" spans="1:11" ht="12" customHeight="1">
      <c r="A457" s="64" t="s">
        <v>220</v>
      </c>
      <c r="B457" s="89" t="s">
        <v>398</v>
      </c>
      <c r="C457" s="89"/>
      <c r="D457" s="95">
        <f>D458</f>
        <v>0</v>
      </c>
      <c r="E457" s="131">
        <v>0</v>
      </c>
      <c r="F457" s="31">
        <v>0</v>
      </c>
      <c r="G457" s="9"/>
      <c r="H457" s="9"/>
      <c r="I457" s="9"/>
      <c r="J457" s="9"/>
      <c r="K457" s="22"/>
    </row>
    <row r="458" spans="1:11" ht="22.5">
      <c r="A458" s="66" t="s">
        <v>26</v>
      </c>
      <c r="B458" s="89" t="s">
        <v>398</v>
      </c>
      <c r="C458" s="89" t="s">
        <v>13</v>
      </c>
      <c r="D458" s="95">
        <f>D459</f>
        <v>0</v>
      </c>
      <c r="E458" s="131">
        <v>0</v>
      </c>
      <c r="F458" s="31">
        <v>0</v>
      </c>
      <c r="G458" s="9"/>
      <c r="H458" s="9"/>
      <c r="I458" s="9"/>
      <c r="J458" s="9"/>
      <c r="K458" s="22"/>
    </row>
    <row r="459" spans="1:11" ht="22.5">
      <c r="A459" s="66" t="s">
        <v>15</v>
      </c>
      <c r="B459" s="89" t="s">
        <v>398</v>
      </c>
      <c r="C459" s="89" t="s">
        <v>14</v>
      </c>
      <c r="D459" s="95">
        <f>1000-1000</f>
        <v>0</v>
      </c>
      <c r="E459" s="131">
        <v>0</v>
      </c>
      <c r="F459" s="31">
        <v>0</v>
      </c>
      <c r="G459" s="9"/>
      <c r="H459" s="9"/>
      <c r="I459" s="9"/>
      <c r="J459" s="9"/>
      <c r="K459" s="22"/>
    </row>
    <row r="460" spans="1:11" ht="27.75" customHeight="1">
      <c r="A460" s="68" t="s">
        <v>221</v>
      </c>
      <c r="B460" s="89" t="s">
        <v>399</v>
      </c>
      <c r="C460" s="89"/>
      <c r="D460" s="95">
        <f aca="true" t="shared" si="21" ref="D460:E462">D461</f>
        <v>1750</v>
      </c>
      <c r="E460" s="131">
        <f t="shared" si="21"/>
        <v>1724.132</v>
      </c>
      <c r="F460" s="31">
        <f t="shared" si="19"/>
        <v>98.52182857142857</v>
      </c>
      <c r="G460" s="9"/>
      <c r="H460" s="9"/>
      <c r="I460" s="9"/>
      <c r="J460" s="9"/>
      <c r="K460" s="22"/>
    </row>
    <row r="461" spans="1:11" ht="15.75" customHeight="1">
      <c r="A461" s="87" t="s">
        <v>5</v>
      </c>
      <c r="B461" s="89" t="s">
        <v>400</v>
      </c>
      <c r="C461" s="89"/>
      <c r="D461" s="95">
        <f t="shared" si="21"/>
        <v>1750</v>
      </c>
      <c r="E461" s="131">
        <f t="shared" si="21"/>
        <v>1724.132</v>
      </c>
      <c r="F461" s="31">
        <f t="shared" si="19"/>
        <v>98.52182857142857</v>
      </c>
      <c r="G461" s="9"/>
      <c r="H461" s="9"/>
      <c r="I461" s="9"/>
      <c r="J461" s="9"/>
      <c r="K461" s="22"/>
    </row>
    <row r="462" spans="1:11" ht="27" customHeight="1">
      <c r="A462" s="68" t="s">
        <v>26</v>
      </c>
      <c r="B462" s="89" t="s">
        <v>400</v>
      </c>
      <c r="C462" s="89" t="s">
        <v>13</v>
      </c>
      <c r="D462" s="95">
        <f t="shared" si="21"/>
        <v>1750</v>
      </c>
      <c r="E462" s="131">
        <f t="shared" si="21"/>
        <v>1724.132</v>
      </c>
      <c r="F462" s="31">
        <f t="shared" si="19"/>
        <v>98.52182857142857</v>
      </c>
      <c r="G462" s="9"/>
      <c r="H462" s="9"/>
      <c r="I462" s="9"/>
      <c r="J462" s="9"/>
      <c r="K462" s="22"/>
    </row>
    <row r="463" spans="1:11" ht="30" customHeight="1">
      <c r="A463" s="68" t="s">
        <v>15</v>
      </c>
      <c r="B463" s="89" t="s">
        <v>400</v>
      </c>
      <c r="C463" s="89" t="s">
        <v>14</v>
      </c>
      <c r="D463" s="95">
        <f>1000+2150-1400</f>
        <v>1750</v>
      </c>
      <c r="E463" s="131">
        <v>1724.132</v>
      </c>
      <c r="F463" s="31">
        <f t="shared" si="19"/>
        <v>98.52182857142857</v>
      </c>
      <c r="G463" s="9"/>
      <c r="H463" s="9"/>
      <c r="I463" s="9"/>
      <c r="J463" s="9"/>
      <c r="K463" s="22"/>
    </row>
    <row r="464" spans="1:11" ht="22.5" customHeight="1">
      <c r="A464" s="68" t="s">
        <v>222</v>
      </c>
      <c r="B464" s="89" t="s">
        <v>401</v>
      </c>
      <c r="C464" s="113"/>
      <c r="D464" s="112">
        <f>D465+D468</f>
        <v>2050</v>
      </c>
      <c r="E464" s="112">
        <f>E465+E468</f>
        <v>2049.654</v>
      </c>
      <c r="F464" s="31">
        <f t="shared" si="19"/>
        <v>99.98312195121952</v>
      </c>
      <c r="G464" s="9"/>
      <c r="H464" s="9"/>
      <c r="I464" s="9"/>
      <c r="J464" s="9"/>
      <c r="K464" s="22"/>
    </row>
    <row r="465" spans="1:11" ht="37.5" customHeight="1">
      <c r="A465" s="65" t="s">
        <v>223</v>
      </c>
      <c r="B465" s="89" t="s">
        <v>402</v>
      </c>
      <c r="C465" s="113"/>
      <c r="D465" s="112">
        <f>D467</f>
        <v>1970</v>
      </c>
      <c r="E465" s="135">
        <f>E466</f>
        <v>1969.654</v>
      </c>
      <c r="F465" s="31">
        <f t="shared" si="19"/>
        <v>99.98243654822335</v>
      </c>
      <c r="G465" s="6"/>
      <c r="H465" s="9"/>
      <c r="I465" s="9"/>
      <c r="J465" s="9"/>
      <c r="K465" s="25"/>
    </row>
    <row r="466" spans="1:11" ht="16.5" customHeight="1">
      <c r="A466" s="68" t="s">
        <v>182</v>
      </c>
      <c r="B466" s="89" t="s">
        <v>402</v>
      </c>
      <c r="C466" s="106" t="s">
        <v>27</v>
      </c>
      <c r="D466" s="112">
        <f>D467</f>
        <v>1970</v>
      </c>
      <c r="E466" s="135">
        <f>E467</f>
        <v>1969.654</v>
      </c>
      <c r="F466" s="31">
        <f t="shared" si="19"/>
        <v>99.98243654822335</v>
      </c>
      <c r="G466" s="6"/>
      <c r="H466" s="9"/>
      <c r="I466" s="9"/>
      <c r="J466" s="9"/>
      <c r="K466" s="25"/>
    </row>
    <row r="467" spans="1:11" ht="23.25" customHeight="1">
      <c r="A467" s="68" t="s">
        <v>183</v>
      </c>
      <c r="B467" s="89" t="s">
        <v>402</v>
      </c>
      <c r="C467" s="89" t="s">
        <v>28</v>
      </c>
      <c r="D467" s="112">
        <f>2100-130</f>
        <v>1970</v>
      </c>
      <c r="E467" s="131">
        <v>1969.654</v>
      </c>
      <c r="F467" s="31">
        <f t="shared" si="19"/>
        <v>99.98243654822335</v>
      </c>
      <c r="G467" s="9"/>
      <c r="H467" s="9"/>
      <c r="I467" s="9"/>
      <c r="J467" s="9"/>
      <c r="K467" s="22"/>
    </row>
    <row r="468" spans="1:11" ht="30.75" customHeight="1">
      <c r="A468" s="65" t="s">
        <v>224</v>
      </c>
      <c r="B468" s="89" t="s">
        <v>403</v>
      </c>
      <c r="C468" s="89"/>
      <c r="D468" s="95">
        <f>D469</f>
        <v>80</v>
      </c>
      <c r="E468" s="135">
        <f>E469</f>
        <v>80</v>
      </c>
      <c r="F468" s="31">
        <f t="shared" si="19"/>
        <v>100</v>
      </c>
      <c r="G468" s="9"/>
      <c r="H468" s="9"/>
      <c r="I468" s="9"/>
      <c r="J468" s="9"/>
      <c r="K468" s="22"/>
    </row>
    <row r="469" spans="1:11" ht="13.5" customHeight="1">
      <c r="A469" s="68" t="s">
        <v>182</v>
      </c>
      <c r="B469" s="89" t="s">
        <v>403</v>
      </c>
      <c r="C469" s="89" t="s">
        <v>27</v>
      </c>
      <c r="D469" s="95">
        <f>D470</f>
        <v>80</v>
      </c>
      <c r="E469" s="135">
        <f>E470</f>
        <v>80</v>
      </c>
      <c r="F469" s="31">
        <f t="shared" si="19"/>
        <v>100</v>
      </c>
      <c r="G469" s="9"/>
      <c r="H469" s="9"/>
      <c r="I469" s="9"/>
      <c r="J469" s="9"/>
      <c r="K469" s="22"/>
    </row>
    <row r="470" spans="1:11" ht="25.5" customHeight="1">
      <c r="A470" s="68" t="s">
        <v>65</v>
      </c>
      <c r="B470" s="89" t="s">
        <v>403</v>
      </c>
      <c r="C470" s="89" t="s">
        <v>36</v>
      </c>
      <c r="D470" s="95">
        <v>80</v>
      </c>
      <c r="E470" s="135">
        <v>80</v>
      </c>
      <c r="F470" s="31">
        <f t="shared" si="19"/>
        <v>100</v>
      </c>
      <c r="G470" s="9"/>
      <c r="H470" s="9"/>
      <c r="I470" s="9"/>
      <c r="J470" s="9"/>
      <c r="K470" s="22"/>
    </row>
    <row r="471" spans="1:11" ht="22.5" customHeight="1">
      <c r="A471" s="144" t="s">
        <v>225</v>
      </c>
      <c r="B471" s="145"/>
      <c r="C471" s="146"/>
      <c r="D471" s="93">
        <f>D384+D403</f>
        <v>98164.5</v>
      </c>
      <c r="E471" s="93">
        <f>E384+E403</f>
        <v>94593.84599999999</v>
      </c>
      <c r="F471" s="31">
        <f>E471/D471*100</f>
        <v>96.36258117751325</v>
      </c>
      <c r="G471" s="9"/>
      <c r="H471" s="9"/>
      <c r="I471" s="9"/>
      <c r="J471" s="9"/>
      <c r="K471" s="22"/>
    </row>
    <row r="472" spans="1:11" ht="12.75">
      <c r="A472" s="141" t="s">
        <v>405</v>
      </c>
      <c r="B472" s="142"/>
      <c r="C472" s="143"/>
      <c r="D472" s="107">
        <f>D471+D383</f>
        <v>678560.99</v>
      </c>
      <c r="E472" s="107">
        <f>E471+E383</f>
        <v>645300.63</v>
      </c>
      <c r="F472" s="56"/>
      <c r="G472" s="18"/>
      <c r="H472" s="9"/>
      <c r="I472" s="9"/>
      <c r="J472" s="9"/>
      <c r="K472" s="22"/>
    </row>
    <row r="473" spans="1:11" ht="12.75">
      <c r="A473" s="13"/>
      <c r="B473" s="33"/>
      <c r="C473" s="33"/>
      <c r="D473" s="35"/>
      <c r="E473" s="13"/>
      <c r="F473" s="5"/>
      <c r="G473" s="7"/>
      <c r="H473" s="9"/>
      <c r="I473" s="9"/>
      <c r="J473" s="9"/>
      <c r="K473" s="14"/>
    </row>
    <row r="474" spans="1:11" ht="12.75">
      <c r="A474" s="13"/>
      <c r="B474" s="33"/>
      <c r="C474" s="33"/>
      <c r="D474" s="35"/>
      <c r="E474" s="11"/>
      <c r="F474" s="5"/>
      <c r="G474" s="26"/>
      <c r="H474" s="9"/>
      <c r="I474" s="9"/>
      <c r="J474" s="9"/>
      <c r="K474" s="14"/>
    </row>
    <row r="475" spans="1:11" ht="12.75">
      <c r="A475" s="36"/>
      <c r="B475" s="33"/>
      <c r="C475" s="33"/>
      <c r="D475" s="35"/>
      <c r="E475" s="13"/>
      <c r="F475" s="5"/>
      <c r="G475" s="7"/>
      <c r="H475" s="9"/>
      <c r="I475" s="9"/>
      <c r="J475" s="9"/>
      <c r="K475" s="14"/>
    </row>
    <row r="476" spans="1:11" ht="12.75">
      <c r="A476" s="13"/>
      <c r="B476" s="33"/>
      <c r="C476" s="33"/>
      <c r="D476" s="35"/>
      <c r="E476" s="11"/>
      <c r="F476" s="5"/>
      <c r="G476" s="26"/>
      <c r="H476" s="9"/>
      <c r="I476" s="9"/>
      <c r="J476" s="9"/>
      <c r="K476" s="14"/>
    </row>
    <row r="477" spans="1:11" ht="69.75" customHeight="1">
      <c r="A477" s="36"/>
      <c r="B477" s="33"/>
      <c r="C477" s="33"/>
      <c r="D477" s="35"/>
      <c r="E477" s="13"/>
      <c r="F477" s="5"/>
      <c r="G477" s="7"/>
      <c r="H477" s="9"/>
      <c r="I477" s="9"/>
      <c r="J477" s="9"/>
      <c r="K477" s="14"/>
    </row>
    <row r="478" spans="1:11" ht="12.75">
      <c r="A478" s="13"/>
      <c r="B478" s="33"/>
      <c r="C478" s="33"/>
      <c r="D478" s="35"/>
      <c r="E478" s="11"/>
      <c r="F478" s="5"/>
      <c r="G478" s="26"/>
      <c r="H478" s="9"/>
      <c r="I478" s="9"/>
      <c r="J478" s="9"/>
      <c r="K478" s="14"/>
    </row>
    <row r="479" spans="1:11" ht="59.25" customHeight="1">
      <c r="A479" s="36"/>
      <c r="B479" s="33"/>
      <c r="C479" s="33"/>
      <c r="D479" s="35"/>
      <c r="E479" s="13"/>
      <c r="F479" s="5"/>
      <c r="G479" s="7"/>
      <c r="H479" s="9"/>
      <c r="I479" s="9"/>
      <c r="J479" s="9"/>
      <c r="K479" s="14"/>
    </row>
    <row r="480" spans="1:11" ht="12.75">
      <c r="A480" s="13"/>
      <c r="B480" s="33"/>
      <c r="C480" s="33"/>
      <c r="D480" s="35"/>
      <c r="E480" s="11"/>
      <c r="F480" s="5"/>
      <c r="G480" s="26"/>
      <c r="H480" s="9"/>
      <c r="I480" s="9"/>
      <c r="J480" s="9"/>
      <c r="K480" s="14"/>
    </row>
    <row r="481" spans="1:11" ht="60" customHeight="1">
      <c r="A481" s="36"/>
      <c r="B481" s="33"/>
      <c r="C481" s="33"/>
      <c r="D481" s="35"/>
      <c r="E481" s="13"/>
      <c r="F481" s="5"/>
      <c r="G481" s="7"/>
      <c r="H481" s="9"/>
      <c r="I481" s="9"/>
      <c r="J481" s="9"/>
      <c r="K481" s="14"/>
    </row>
    <row r="482" spans="1:11" ht="12.75">
      <c r="A482" s="13"/>
      <c r="B482" s="33"/>
      <c r="C482" s="33"/>
      <c r="D482" s="35"/>
      <c r="E482" s="11"/>
      <c r="F482" s="5"/>
      <c r="G482" s="26"/>
      <c r="H482" s="9"/>
      <c r="I482" s="9"/>
      <c r="J482" s="9"/>
      <c r="K482" s="14"/>
    </row>
    <row r="483" spans="1:11" ht="12.75">
      <c r="A483" s="36"/>
      <c r="B483" s="33"/>
      <c r="C483" s="33"/>
      <c r="D483" s="35"/>
      <c r="E483" s="11"/>
      <c r="F483" s="5"/>
      <c r="G483" s="26"/>
      <c r="H483" s="9"/>
      <c r="I483" s="9"/>
      <c r="J483" s="9"/>
      <c r="K483" s="14"/>
    </row>
    <row r="484" spans="1:11" ht="12.75">
      <c r="A484" s="13"/>
      <c r="B484" s="33"/>
      <c r="C484" s="33"/>
      <c r="D484" s="35"/>
      <c r="E484" s="11"/>
      <c r="F484" s="5"/>
      <c r="G484" s="26"/>
      <c r="H484" s="9"/>
      <c r="I484" s="9"/>
      <c r="J484" s="9"/>
      <c r="K484" s="14"/>
    </row>
    <row r="485" spans="1:4" ht="75" customHeight="1">
      <c r="A485" s="36"/>
      <c r="B485" s="33"/>
      <c r="C485" s="33"/>
      <c r="D485" s="35"/>
    </row>
    <row r="486" spans="1:4" ht="12.75">
      <c r="A486" s="13"/>
      <c r="B486" s="33"/>
      <c r="C486" s="33"/>
      <c r="D486" s="35"/>
    </row>
    <row r="487" spans="1:11" ht="12.75">
      <c r="A487" s="36"/>
      <c r="B487" s="33"/>
      <c r="C487" s="33"/>
      <c r="D487" s="35"/>
      <c r="E487" s="13"/>
      <c r="F487" s="5"/>
      <c r="G487" s="7"/>
      <c r="H487" s="9"/>
      <c r="I487" s="9"/>
      <c r="J487" s="9"/>
      <c r="K487" s="14"/>
    </row>
    <row r="488" spans="1:11" ht="12.75">
      <c r="A488" s="13"/>
      <c r="B488" s="33"/>
      <c r="C488" s="33"/>
      <c r="D488" s="35"/>
      <c r="E488" s="11"/>
      <c r="F488" s="5"/>
      <c r="G488" s="26"/>
      <c r="H488" s="9"/>
      <c r="I488" s="9"/>
      <c r="J488" s="9"/>
      <c r="K488" s="14"/>
    </row>
    <row r="489" spans="1:11" ht="12.75">
      <c r="A489" s="36"/>
      <c r="B489" s="33"/>
      <c r="C489" s="33"/>
      <c r="D489" s="35"/>
      <c r="E489" s="11"/>
      <c r="F489" s="5"/>
      <c r="G489" s="26"/>
      <c r="H489" s="9"/>
      <c r="I489" s="9"/>
      <c r="J489" s="9"/>
      <c r="K489" s="14"/>
    </row>
    <row r="490" spans="1:11" ht="12.75">
      <c r="A490" s="38"/>
      <c r="B490" s="33"/>
      <c r="C490" s="33"/>
      <c r="D490" s="35"/>
      <c r="E490" s="11"/>
      <c r="F490" s="5"/>
      <c r="G490" s="26"/>
      <c r="H490" s="9"/>
      <c r="I490" s="9"/>
      <c r="J490" s="9"/>
      <c r="K490" s="14"/>
    </row>
    <row r="491" spans="1:11" ht="66.75" customHeight="1">
      <c r="A491" s="36"/>
      <c r="B491" s="33"/>
      <c r="C491" s="33"/>
      <c r="D491" s="35"/>
      <c r="E491" s="13"/>
      <c r="F491" s="5"/>
      <c r="G491" s="7"/>
      <c r="H491" s="9"/>
      <c r="I491" s="9"/>
      <c r="J491" s="9"/>
      <c r="K491" s="14"/>
    </row>
    <row r="492" spans="1:11" ht="12.75">
      <c r="A492" s="13"/>
      <c r="B492" s="33"/>
      <c r="C492" s="33"/>
      <c r="D492" s="35"/>
      <c r="E492" s="11"/>
      <c r="F492" s="5"/>
      <c r="G492" s="26"/>
      <c r="H492" s="9"/>
      <c r="I492" s="9"/>
      <c r="J492" s="9"/>
      <c r="K492" s="14"/>
    </row>
    <row r="493" spans="1:11" ht="69.75" customHeight="1">
      <c r="A493" s="36"/>
      <c r="B493" s="33"/>
      <c r="C493" s="33"/>
      <c r="D493" s="35"/>
      <c r="E493" s="13"/>
      <c r="F493" s="5"/>
      <c r="G493" s="7"/>
      <c r="H493" s="9"/>
      <c r="I493" s="9"/>
      <c r="J493" s="9"/>
      <c r="K493" s="14"/>
    </row>
    <row r="494" spans="1:11" ht="12.75">
      <c r="A494" s="13"/>
      <c r="B494" s="33"/>
      <c r="C494" s="33"/>
      <c r="D494" s="35"/>
      <c r="E494" s="11"/>
      <c r="F494" s="5"/>
      <c r="G494" s="26"/>
      <c r="H494" s="9"/>
      <c r="I494" s="9"/>
      <c r="J494" s="9"/>
      <c r="K494" s="14"/>
    </row>
    <row r="495" spans="1:11" ht="65.25" customHeight="1">
      <c r="A495" s="36"/>
      <c r="B495" s="33"/>
      <c r="C495" s="33"/>
      <c r="D495" s="35"/>
      <c r="E495" s="13"/>
      <c r="F495" s="5"/>
      <c r="G495" s="7"/>
      <c r="H495" s="9"/>
      <c r="I495" s="9"/>
      <c r="J495" s="9"/>
      <c r="K495" s="14"/>
    </row>
    <row r="496" spans="1:11" ht="12.75">
      <c r="A496" s="13"/>
      <c r="B496" s="33"/>
      <c r="C496" s="33"/>
      <c r="D496" s="39"/>
      <c r="E496" s="11"/>
      <c r="F496" s="5"/>
      <c r="G496" s="26"/>
      <c r="H496" s="9"/>
      <c r="I496" s="9"/>
      <c r="J496" s="9"/>
      <c r="K496" s="14"/>
    </row>
    <row r="497" spans="1:4" ht="12.75">
      <c r="A497" s="36"/>
      <c r="B497" s="33"/>
      <c r="C497" s="33"/>
      <c r="D497" s="39"/>
    </row>
    <row r="498" spans="1:4" ht="12.75">
      <c r="A498" s="13"/>
      <c r="B498" s="40"/>
      <c r="C498" s="40"/>
      <c r="D498" s="41"/>
    </row>
    <row r="499" spans="1:4" ht="12.75">
      <c r="A499" s="36"/>
      <c r="B499" s="33"/>
      <c r="C499" s="33"/>
      <c r="D499" s="42"/>
    </row>
    <row r="500" spans="1:5" ht="12.75">
      <c r="A500" s="13"/>
      <c r="B500" s="33"/>
      <c r="C500" s="33"/>
      <c r="D500" s="35"/>
      <c r="E500" s="32"/>
    </row>
    <row r="501" spans="1:5" ht="12.75">
      <c r="A501" s="36"/>
      <c r="B501" s="33"/>
      <c r="C501" s="33"/>
      <c r="D501" s="43"/>
      <c r="E501" s="32"/>
    </row>
    <row r="502" spans="1:5" ht="12.75">
      <c r="A502" s="13"/>
      <c r="B502" s="33"/>
      <c r="C502" s="33"/>
      <c r="D502" s="43"/>
      <c r="E502" s="32"/>
    </row>
    <row r="503" spans="1:5" ht="12.75">
      <c r="A503" s="36"/>
      <c r="B503" s="33"/>
      <c r="C503" s="33"/>
      <c r="D503" s="43"/>
      <c r="E503" s="32"/>
    </row>
    <row r="504" spans="1:5" ht="12.75">
      <c r="A504" s="38"/>
      <c r="B504" s="33"/>
      <c r="C504" s="33"/>
      <c r="D504" s="43"/>
      <c r="E504" s="32"/>
    </row>
    <row r="505" spans="1:5" ht="24.75" customHeight="1">
      <c r="A505" s="36"/>
      <c r="B505" s="33"/>
      <c r="C505" s="33"/>
      <c r="D505" s="43"/>
      <c r="E505" s="32"/>
    </row>
    <row r="506" spans="1:4" ht="12.75">
      <c r="A506" s="12"/>
      <c r="B506" s="33"/>
      <c r="C506" s="33"/>
      <c r="D506" s="44"/>
    </row>
    <row r="507" spans="1:4" ht="12.75">
      <c r="A507" s="13"/>
      <c r="B507" s="33"/>
      <c r="C507" s="34"/>
      <c r="D507" s="35"/>
    </row>
    <row r="508" spans="1:4" ht="12.75">
      <c r="A508" s="13"/>
      <c r="B508" s="33"/>
      <c r="C508" s="34"/>
      <c r="D508" s="35"/>
    </row>
    <row r="509" spans="1:4" ht="18" customHeight="1">
      <c r="A509" s="13"/>
      <c r="B509" s="33"/>
      <c r="C509" s="34"/>
      <c r="D509" s="35"/>
    </row>
    <row r="510" spans="1:4" ht="12.75">
      <c r="A510" s="13"/>
      <c r="B510" s="37"/>
      <c r="C510" s="34"/>
      <c r="D510" s="35"/>
    </row>
    <row r="511" spans="1:4" ht="12.75">
      <c r="A511" s="13"/>
      <c r="B511" s="37"/>
      <c r="C511" s="34"/>
      <c r="D511" s="35"/>
    </row>
    <row r="512" spans="1:4" ht="12.75">
      <c r="A512" s="13"/>
      <c r="B512" s="9"/>
      <c r="C512" s="7"/>
      <c r="D512" s="14"/>
    </row>
    <row r="513" spans="1:4" ht="12.75">
      <c r="A513" s="10"/>
      <c r="B513" s="27"/>
      <c r="C513" s="7"/>
      <c r="D513" s="14"/>
    </row>
    <row r="514" spans="1:4" ht="12.75">
      <c r="A514" s="10"/>
      <c r="B514" s="27"/>
      <c r="C514" s="7"/>
      <c r="D514" s="14"/>
    </row>
    <row r="515" spans="1:4" ht="12.75">
      <c r="A515" s="5"/>
      <c r="B515" s="5"/>
      <c r="C515" s="5"/>
      <c r="D515" s="28"/>
    </row>
    <row r="543" spans="1:4" ht="12.75">
      <c r="A543" s="147"/>
      <c r="B543" s="147"/>
      <c r="C543" s="147"/>
      <c r="D543" s="147"/>
    </row>
  </sheetData>
  <sheetProtection/>
  <mergeCells count="16">
    <mergeCell ref="C543:D543"/>
    <mergeCell ref="A543:B543"/>
    <mergeCell ref="A7:F7"/>
    <mergeCell ref="A4:F4"/>
    <mergeCell ref="A5:F5"/>
    <mergeCell ref="A10:F10"/>
    <mergeCell ref="A11:F11"/>
    <mergeCell ref="A12:F12"/>
    <mergeCell ref="A13:F13"/>
    <mergeCell ref="A1:D1"/>
    <mergeCell ref="G9:I9"/>
    <mergeCell ref="A2:F2"/>
    <mergeCell ref="A3:F3"/>
    <mergeCell ref="A6:F6"/>
    <mergeCell ref="A472:C472"/>
    <mergeCell ref="A471:C471"/>
  </mergeCells>
  <printOptions/>
  <pageMargins left="0.15748031496062992" right="0.15748031496062992" top="0.6299212598425197" bottom="0.5118110236220472" header="0.15748031496062992" footer="0.5118110236220472"/>
  <pageSetup horizontalDpi="600" verticalDpi="600" orientation="portrait" paperSize="9" scale="75" r:id="rId1"/>
  <rowBreaks count="2" manualBreakCount="2">
    <brk id="433" max="5" man="1"/>
    <brk id="47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Зубцова Евгения Александровна</cp:lastModifiedBy>
  <cp:lastPrinted>2017-03-15T12:03:48Z</cp:lastPrinted>
  <dcterms:created xsi:type="dcterms:W3CDTF">2008-10-07T12:41:14Z</dcterms:created>
  <dcterms:modified xsi:type="dcterms:W3CDTF">2017-03-15T12:03:55Z</dcterms:modified>
  <cp:category/>
  <cp:version/>
  <cp:contentType/>
  <cp:contentStatus/>
</cp:coreProperties>
</file>