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'Лист1'!$A$1:$F$494</definedName>
    <definedName name="_xlnm.Print_Area" localSheetId="1">'Лист2'!$A$1:$G$493</definedName>
    <definedName name="_xlnm.Print_Area" localSheetId="2">'Лист3'!$A$1:$D$438</definedName>
  </definedNames>
  <calcPr fullCalcOnLoad="1" refMode="R1C1"/>
</workbook>
</file>

<file path=xl/sharedStrings.xml><?xml version="1.0" encoding="utf-8"?>
<sst xmlns="http://schemas.openxmlformats.org/spreadsheetml/2006/main" count="2720" uniqueCount="463">
  <si>
    <t>Подраздел</t>
  </si>
  <si>
    <t>Раздел</t>
  </si>
  <si>
    <t>01</t>
  </si>
  <si>
    <t>02</t>
  </si>
  <si>
    <t>03</t>
  </si>
  <si>
    <t>04</t>
  </si>
  <si>
    <t>11</t>
  </si>
  <si>
    <t>12</t>
  </si>
  <si>
    <t>14</t>
  </si>
  <si>
    <t>05</t>
  </si>
  <si>
    <t>07</t>
  </si>
  <si>
    <t xml:space="preserve">Наименование </t>
  </si>
  <si>
    <t>Целевая статья</t>
  </si>
  <si>
    <t>Вид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</si>
  <si>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</si>
  <si>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</si>
  <si>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 xml:space="preserve">Ведомственная структура расходов бюджета городского поселения Воскресенск </t>
  </si>
  <si>
    <t>Код</t>
  </si>
  <si>
    <t>Другие вопросы в области национальной экономики</t>
  </si>
  <si>
    <t>Благоустройство</t>
  </si>
  <si>
    <t>Другие общегосударственные вопросы</t>
  </si>
  <si>
    <t>Сумма  (тыс.руб.)</t>
  </si>
  <si>
    <t>Иные межбюджетные трансферты</t>
  </si>
  <si>
    <t>ВСЕГО РАСХОДОВ</t>
  </si>
  <si>
    <t xml:space="preserve">Расходы бюджета городского поселения Воскресенск </t>
  </si>
  <si>
    <t>Жилищное хозяйство</t>
  </si>
  <si>
    <t>Мероприятия в области жилищного хозяйства</t>
  </si>
  <si>
    <t>10</t>
  </si>
  <si>
    <t>09</t>
  </si>
  <si>
    <t>Коммунальное хозяйство</t>
  </si>
  <si>
    <t>08</t>
  </si>
  <si>
    <t>Культура</t>
  </si>
  <si>
    <t>Обеспечение деятельности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</si>
  <si>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</si>
  <si>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</si>
  <si>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Транспорт</t>
  </si>
  <si>
    <t>06</t>
  </si>
  <si>
    <t>13</t>
  </si>
  <si>
    <t>Физическая культура</t>
  </si>
  <si>
    <t>Пенсионное обеспечение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</si>
  <si>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</si>
  <si>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</si>
  <si>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</si>
  <si>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630</t>
  </si>
  <si>
    <t>540</t>
  </si>
  <si>
    <t>Расходы на выплаты персоналу государственных (муниципальных) органов</t>
  </si>
  <si>
    <t>100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</si>
  <si>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</si>
  <si>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</si>
  <si>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</si>
  <si>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</si>
  <si>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</si>
  <si>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120</t>
  </si>
  <si>
    <t>Непрограммные расходы бюджета городского поселения Воскресенск</t>
  </si>
  <si>
    <t>600</t>
  </si>
  <si>
    <t>850</t>
  </si>
  <si>
    <t>Межбюджетные трансферты</t>
  </si>
  <si>
    <t>500</t>
  </si>
  <si>
    <t>110</t>
  </si>
  <si>
    <t>Расходы на выплаты персоналу казенных учреждений</t>
  </si>
  <si>
    <t>300</t>
  </si>
  <si>
    <t>320</t>
  </si>
  <si>
    <t xml:space="preserve">по разделам, подразделам, целевым статьям  (муниципальным программам и непрограммным </t>
  </si>
  <si>
    <t xml:space="preserve">по целевым статьям  (муниципальным программам и непрограммным  направлениям деятельности), </t>
  </si>
  <si>
    <t xml:space="preserve"> группам и подгруппам видов расходов классификации расходов бюджета</t>
  </si>
  <si>
    <t>Итого по муниципальным программам городского поселения Воскресенск</t>
  </si>
  <si>
    <t>Формирование земельных участков с последующей постановкой на кадастровый учет</t>
  </si>
  <si>
    <t xml:space="preserve"> направлениям деятельности), группам и подгруппам видов расходов</t>
  </si>
  <si>
    <t xml:space="preserve"> классификации расходов бюджета</t>
  </si>
  <si>
    <t>Предоставление субсидии некоммерческим организациям на реализацию проектов в сфере культуры</t>
  </si>
  <si>
    <t>Итого непрограммные расходы городского поселения Воскресенск</t>
  </si>
  <si>
    <t>Резервные фонды</t>
  </si>
  <si>
    <t>Резервные средства</t>
  </si>
  <si>
    <t>Основное мероприятие "Повышение энергетической эффективности в жилищном фонде"</t>
  </si>
  <si>
    <t>95 0 00 00000</t>
  </si>
  <si>
    <t>Основное мероприятие "Поддержание автомобильных дорог общего пользования местного значения на уровне, соответствующем категории дороги"</t>
  </si>
  <si>
    <t>Основное мероприятие "Обеспечение доступности услуг транспорта общего пользования"</t>
  </si>
  <si>
    <t>Основное мероприятие "Повышение уровня благоустройства кладбищ"</t>
  </si>
  <si>
    <t>Организация и проведение мероприятий в сфере культуры</t>
  </si>
  <si>
    <t>Организация досуга и обеспечение жителей поселения услугами организаций культуры, оказываемыми на территории Чемодурово, Трофимово, Хлопки, Маришкино</t>
  </si>
  <si>
    <t>Организация и проведение мероприятий по работе с молодежью</t>
  </si>
  <si>
    <t>Установка приборов учета энергоресурсов в муниципальном жилищном фонде</t>
  </si>
  <si>
    <t>Приложение 5</t>
  </si>
  <si>
    <t>Ремонт объектов тепло-, водоснабжения и канализирования</t>
  </si>
  <si>
    <t>Основное мероприятие "Повышение уровня организации ритуальных услуг"</t>
  </si>
  <si>
    <t>Доступная среда в учреждениях культуры</t>
  </si>
  <si>
    <t>к  решению Совета депутатов городского поселения Воскресенск</t>
  </si>
  <si>
    <t>к решению Совета депутатов городского поселения Воскресенск</t>
  </si>
  <si>
    <t>Муниципальная программа "Развитие информационно-коммуникационных технологий для повышения эффективности процессов управления администрации городского поселения Воскресенск на 2018-2022 годы"</t>
  </si>
  <si>
    <t>01.0.00.00000</t>
  </si>
  <si>
    <t>Основное мероприятие "Развитие и обеспечение функционирования базовой информационно-технологической инфраструктуры администрации городского поселения Воскресенск"</t>
  </si>
  <si>
    <t>01.0.01.00000</t>
  </si>
  <si>
    <t>Приобретение компьютерного оборудования с предустановленным общесистемным программным обеспечением и организационной техники, 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администрации городского поселения Воскресенск, а также оказание справочно-методической и технической поддержки пользователей указанного оборудования и ОСПО</t>
  </si>
  <si>
    <t>01.0.01.00010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</si>
  <si>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</si>
  <si>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</si>
  <si>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администрации городского поселения Воскресенск"</t>
  </si>
  <si>
    <t>01.0.02.00000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</si>
  <si>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администрации городского поселения Воскресенск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</si>
  <si>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01.0.02.00010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</si>
  <si>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администрацией городского поселения Воскресенск"</t>
  </si>
  <si>
    <t>01.0.03.00000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</si>
  <si>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администрацией городского поселения Воскресенск</t>
  </si>
  <si>
    <t>01.0.03.00010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</si>
  <si>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администрации городского поселения Воскресенск"</t>
  </si>
  <si>
    <t>01.0.04.00000</t>
  </si>
  <si>
    <t>Развитие и сопровождение муниципальных информационных систем обеспечения деятельности администрации городского поселения Воскресенск</t>
  </si>
  <si>
    <t>01.0.04.00010</t>
  </si>
  <si>
    <t>Муниципальная программа "Безопасность в городском поселении Воскресенск на 2018 - 2022 годы"</t>
  </si>
  <si>
    <t>02.0.00.00000</t>
  </si>
  <si>
    <t>Подпрограмма "Обеспечение пожарной безопасности в городском поселении Воскресенск"</t>
  </si>
  <si>
    <t>02.1.00.00000</t>
  </si>
  <si>
    <t>Основное мероприятие "Организация и осуществление профилактики пожаров на территории городского поселения Воскресенск"</t>
  </si>
  <si>
    <t>02.1.01.00000</t>
  </si>
  <si>
    <t>Очистка противопожарных водоемов, обустройство подъездной площадки к ним</t>
  </si>
  <si>
    <t>02.1.01.00010</t>
  </si>
  <si>
    <t>Опашка населенных пунктов</t>
  </si>
  <si>
    <t>02.1.01.00020</t>
  </si>
  <si>
    <t>Подпрограмма "Осуществление мероприятий по обеспечению безопасности людей на водных объектах, охране их жизни и здоровья"</t>
  </si>
  <si>
    <t>02.2.00.00000</t>
  </si>
  <si>
    <t>Основное мероприятие "Выполнение мер, направленных на обеспечение сохранности жизни и здоровья людей на водных объектах"</t>
  </si>
  <si>
    <t>02.2.01.00000</t>
  </si>
  <si>
    <t>Оборудование мест отдыха у водоемов</t>
  </si>
  <si>
    <t>02.2.01.00010</t>
  </si>
  <si>
    <t>Организация проведения лабораторного контроля воды и песка водоемов, расположенных на территории городского поселения Воскресенск перед началом и в течении всего купального сезона</t>
  </si>
  <si>
    <t>02.2.01.00020</t>
  </si>
  <si>
    <t>Информирование населения о правилах поведения на водных объектах и установка предупреждающих знаков об ограничениях водопользования в границах поселения</t>
  </si>
  <si>
    <t>02.2.01.00030</t>
  </si>
  <si>
    <t>Подпрограмма "Профилактика преступлений и иных правонарушений в городском поселении Воскресенск"</t>
  </si>
  <si>
    <t>02.3.00.00000</t>
  </si>
  <si>
    <t>Основное мероприятие "Обеспечение повышенных мер безопасности в городском поселении"</t>
  </si>
  <si>
    <t>02.3.01.00000</t>
  </si>
  <si>
    <t>Обслуживание и дооборудование аппаратно-программного комплекса "Безопасный город"</t>
  </si>
  <si>
    <t>02.3.01.00010</t>
  </si>
  <si>
    <t>Стимулирование деятельности народных дружин</t>
  </si>
  <si>
    <t>02.3.01.00020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</si>
  <si>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</si>
  <si>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"Развитие инженерно-коммунальной инфраструктуры и энергосбережения городского поселения Воскресенск на 2018-2022 годы"</t>
  </si>
  <si>
    <t>03.0.00.00000</t>
  </si>
  <si>
    <t>Основное мероприятие "Повышение надежности функционирования объектов теплоснабжения и водоотведения"</t>
  </si>
  <si>
    <t>03.0.01.00000</t>
  </si>
  <si>
    <t>03.0.01.00010</t>
  </si>
  <si>
    <t>03.0.02.00000</t>
  </si>
  <si>
    <t>03.0.02.00010</t>
  </si>
  <si>
    <t>04.0.00.00000</t>
  </si>
  <si>
    <t>04.1.00.00000</t>
  </si>
  <si>
    <t>Основное мероприятие "Обеспечение устойчивого функционирования сети автомобильных дорог общего пользования городского поселения Воскресенск"</t>
  </si>
  <si>
    <t>04.1.01.00000</t>
  </si>
  <si>
    <t>04.1.01.00010</t>
  </si>
  <si>
    <t>Основное мероприятие "Поддержание автомобильных дорог общего пользования местного значения в  состоянии соответствующим нормативным требованиям"</t>
  </si>
  <si>
    <t>04.1.02.00000</t>
  </si>
  <si>
    <t>04.1.02.00010</t>
  </si>
  <si>
    <t>04.1.02.00020</t>
  </si>
  <si>
    <t>04.1.02.00030</t>
  </si>
  <si>
    <t>04.1.03.00000</t>
  </si>
  <si>
    <t>04.1.03.00020</t>
  </si>
  <si>
    <t>Подпрограмма "Обеспечение безопасности дорожного движения на 2018-2022 годы"</t>
  </si>
  <si>
    <t>04.2.00.00000</t>
  </si>
  <si>
    <t>Основное мероприятие "Повышение уровня эксплуатационного состояния опасных участков улично-дорожной сети "</t>
  </si>
  <si>
    <t>04.2.01.00000</t>
  </si>
  <si>
    <t>04.2.01.00010</t>
  </si>
  <si>
    <t>04.2.01.00020</t>
  </si>
  <si>
    <t>04.2.01.00030</t>
  </si>
  <si>
    <t>Подпрограмма "Обеспечение услугами пассажирского транспорта общего пользования на 2018-2022 годы"</t>
  </si>
  <si>
    <t>04.3.00.00000</t>
  </si>
  <si>
    <t>04.3.01.00000</t>
  </si>
  <si>
    <t>04.3.01.00010</t>
  </si>
  <si>
    <t>Муниципальная программа "Формирование современной городской среды на 2018 - 2022 годы"</t>
  </si>
  <si>
    <t>05.0.00.00000</t>
  </si>
  <si>
    <t>Подпрограммы «Комфортная городская среда в городском поселении Воскресенск»</t>
  </si>
  <si>
    <t>05.1.00.00000</t>
  </si>
  <si>
    <t>Основное мероприятие "Благоустройство общественных территорий  городского поселения Воскресенск"</t>
  </si>
  <si>
    <t>05.1.01.00000</t>
  </si>
  <si>
    <t>05.1.01.00010</t>
  </si>
  <si>
    <t>Обустройство территории для отдыха жителей</t>
  </si>
  <si>
    <t>05.1.01.00020</t>
  </si>
  <si>
    <t>Основное мероприятие "Благоустройство дворовых территорий"</t>
  </si>
  <si>
    <t>05.1.02.00000</t>
  </si>
  <si>
    <t>05.1.02.00010</t>
  </si>
  <si>
    <t>05.1.02.00020</t>
  </si>
  <si>
    <t>05.1.02.00030</t>
  </si>
  <si>
    <t>Подпрограмма «Благоустройство территорий в городском поселении Воскресенск»</t>
  </si>
  <si>
    <t>05.2.00.00000</t>
  </si>
  <si>
    <t>Основное мероприятие "Создание условий для благоустройства территории городского поселения Воскресенск"</t>
  </si>
  <si>
    <t>05.2.01.00000</t>
  </si>
  <si>
    <t>05.2.01.00010</t>
  </si>
  <si>
    <t>Основное мероприятие "Устройство  систем наружного освещения в  городском поселении Воскресенск"</t>
  </si>
  <si>
    <t>05.2.02.00000</t>
  </si>
  <si>
    <t>05.2.02.00010</t>
  </si>
  <si>
    <t>Подпрограмма «Создание условий для обеспечения комфортного проживания жителей многоквартирных домов городского поселения Воскресенск»</t>
  </si>
  <si>
    <t>05.3.00.00000</t>
  </si>
  <si>
    <t>Основное мероприятие "Приведение в надлежащее состояние подъездов МКД"</t>
  </si>
  <si>
    <t>05.3.01.00000</t>
  </si>
  <si>
    <t>Основное мероприятие "Создание благоприятных условий для проживания граждан в МКД"</t>
  </si>
  <si>
    <t>05.3.02.00000</t>
  </si>
  <si>
    <t>Взнос на капитальный ремонт общего имущество многоквартирных домов за помещение, которые находятся в муниципальной собственности</t>
  </si>
  <si>
    <t>05.3.02.00010</t>
  </si>
  <si>
    <t>Муниципальная программа "Содержание и благоустройство мест захоронений в городском поселении Воскресенск на 2018-2022 годы"</t>
  </si>
  <si>
    <t>06.0.00.00000</t>
  </si>
  <si>
    <t>06.0.01.00000</t>
  </si>
  <si>
    <t>06.0.01.00010</t>
  </si>
  <si>
    <t>06.0.01.00020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</si>
  <si>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 организацию ритуальных услуг и содержание мест захоронения (финансирование МКУ"БиО" на устройство контейнерных площадок, ограждения кладбищ, входных групп на кладбищах и т.д.)</t>
  </si>
  <si>
    <t>06.0.01.00030</t>
  </si>
  <si>
    <t>06.0.02.00000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</si>
  <si>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 ( 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учреждением)</t>
  </si>
  <si>
    <t>06.0.02.00010</t>
  </si>
  <si>
    <t>Муниципальная программа "Молодое поколение в городском поселении Воскресенск на 2018-2022 годы"</t>
  </si>
  <si>
    <t>07.0.00.00000</t>
  </si>
  <si>
    <t>Основное мероприятие "Содействие патриотическому и духовно-нравственному воспитанию молодежи, поддержка талантливой молодежи, молодежных социально значимых инициатив"</t>
  </si>
  <si>
    <t>07.0.01.00000</t>
  </si>
  <si>
    <t>07.0.01.00010</t>
  </si>
  <si>
    <t>07.0.01.00020</t>
  </si>
  <si>
    <t>Основное мероприятие "Обновление и совершенствование материально-технической базы учреждений по работе с молодежью"</t>
  </si>
  <si>
    <t>07.0.02.00000</t>
  </si>
  <si>
    <t>«Доступная среда» в учреждениях по работе с молодежью</t>
  </si>
  <si>
    <t>07.0.02.00010</t>
  </si>
  <si>
    <t>Муниципальная программа "Развитие культуры в городском поселении Воскресенск на 2018 – 2022 годы"</t>
  </si>
  <si>
    <t>08.0.00.00000</t>
  </si>
  <si>
    <t>Основное мероприятие "Повышение качества услуг культурно-досугового и концертного обслуживания населения"</t>
  </si>
  <si>
    <t>08.0.01.00000</t>
  </si>
  <si>
    <t>08.0.01.00010</t>
  </si>
  <si>
    <t>08.0.01.00020</t>
  </si>
  <si>
    <t>08.0.01.00030</t>
  </si>
  <si>
    <t>08.0.01.00040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</si>
  <si>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</si>
  <si>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</si>
  <si>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08.0.02.00000</t>
  </si>
  <si>
    <t>08.0.02.00010</t>
  </si>
  <si>
    <t>Основное мероприяте "Создание условий для развития библиотечного обслуживания населения "</t>
  </si>
  <si>
    <t>08.0.03.00000</t>
  </si>
  <si>
    <t>Организация библиотечного обслуживания, комплектование и обеспечение сохранности библиотечных фондов библиотек поселения</t>
  </si>
  <si>
    <t>08.0.03.00010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</si>
  <si>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</si>
  <si>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</si>
  <si>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"Развитие физической культуры и спорта в городском поселении Воскресенск на 2018-2022 годы"</t>
  </si>
  <si>
    <t>10.0.00.00000</t>
  </si>
  <si>
    <t>Основное мероприятие "Вовлечение жителей городского поселения Воскресенск в систематические занятия физической культурой и спортом через проведение 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 Воскресенск на областных, всероссийских и иных соревнованиях"</t>
  </si>
  <si>
    <t>10.0.01.00000</t>
  </si>
  <si>
    <t>Организация и проведение официальных физкультурно-оздоровительных и спортивных мероприятий, в т.ч. участие Воскресенских спортсменов на внегородских соревнованиях</t>
  </si>
  <si>
    <t>10.0.01.00010</t>
  </si>
  <si>
    <t>10.0.01.00020</t>
  </si>
  <si>
    <t>95.0.00.01000</t>
  </si>
  <si>
    <t>95.0.00.04000</t>
  </si>
  <si>
    <t>Руководитель контрольно-счетной палаты</t>
  </si>
  <si>
    <t>95.0.00.05010</t>
  </si>
  <si>
    <t>99.0.00.00000</t>
  </si>
  <si>
    <t>Резервный фонд</t>
  </si>
  <si>
    <t>99.0.00.00010</t>
  </si>
  <si>
    <t>Другие расходы - на оказание услуг по расчету, сборы и перечисления оплаты за найм жилья</t>
  </si>
  <si>
    <t>99.0.00.01010</t>
  </si>
  <si>
    <t>Другие расходы - на предоставление субсидий профсоюзным организациям</t>
  </si>
  <si>
    <t>99.0.00.01020</t>
  </si>
  <si>
    <t>99.0.00.01040</t>
  </si>
  <si>
    <t>99.0.00.01050</t>
  </si>
  <si>
    <t>Другие расходы - приобретение грамот, благодарностей, цветов и др.</t>
  </si>
  <si>
    <t>99.0.00.01060</t>
  </si>
  <si>
    <t>Информирование и опубликование официальной информации, ТВ</t>
  </si>
  <si>
    <t>99.0.00.01070</t>
  </si>
  <si>
    <t>99.0.00.01090</t>
  </si>
  <si>
    <t>99.0.00.01101</t>
  </si>
  <si>
    <t>99.0.00.01102</t>
  </si>
  <si>
    <t>99.0.00.01103</t>
  </si>
  <si>
    <t>99.0.00.01104</t>
  </si>
  <si>
    <t>99.0.00.01105</t>
  </si>
  <si>
    <t>МБТ по участию в предупреждении и ликвидации последствий чрезвычайных ситуаций в границах поселения</t>
  </si>
  <si>
    <t>99.0.00.03010</t>
  </si>
  <si>
    <t>Межбюджетные трансферты на содержание и организацию деятельности аварийно-спасательных служб</t>
  </si>
  <si>
    <t>99.0.00.03020</t>
  </si>
  <si>
    <t>Межбюджетные трансферты на организацию и осуществление мероприятий по гражданской обороне</t>
  </si>
  <si>
    <t>99.0.00.03030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</si>
  <si>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</si>
  <si>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99.0.00.03040</t>
  </si>
  <si>
    <t>99.0.00.04010</t>
  </si>
  <si>
    <t>99.0.00.05010</t>
  </si>
  <si>
    <t>Пенсия за выслугу лет лицами, замещавшим муниципальные должности и должности муниципальной службы в органах местного самоуправления поселения</t>
  </si>
  <si>
    <t>99.0.00.10010</t>
  </si>
  <si>
    <t>МУ Администрация городского поселения Воскресенск Воскресенского муниципального района Московской области</t>
  </si>
  <si>
    <t>ОБЩЕГОСУДАРСТВЕННЫЕ ВОПРОСЫ</t>
  </si>
  <si>
    <t>00</t>
  </si>
  <si>
    <t>95.0.00.00000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</si>
  <si>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</si>
  <si>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</si>
  <si>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870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</si>
  <si>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</si>
  <si>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</si>
  <si>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</si>
  <si>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</si>
  <si>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</si>
  <si>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</si>
  <si>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</si>
  <si>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</si>
  <si>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</si>
  <si>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Муниципальная программа "Развитие и функционирование дорожно-транспортного комплекса городского поселения Воскресенск на 2018 - 2022 годы"</t>
  </si>
  <si>
    <t>Подпрограмма "Развитие и функционирование дорожного хозяйства городского поселения Воскресенск на 2018-2022 годы"</t>
  </si>
  <si>
    <t>Воскресенского муниципального района Московской области на 2019 год</t>
  </si>
  <si>
    <t>99.0.00.01300</t>
  </si>
  <si>
    <t>Оценка и обследование недвижимости, признание прав и регулирование отношений по муниципальной собственности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</si>
  <si>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предоставления транспортных услуг населению и организации транспортного обслуживания населения в границах поселения на 2019 год (на заработную плату, материальные затраты работников передаваемых на осуществление полномочий)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</si>
  <si>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
на 2019 год (на заработную плату, материальные затраты работников передаваемых на осуществление полномочий)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</si>
  <si>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исполнению бюджета городского поселения Воскресенск на 2019 год (на заработную плату, материальные затраты работников передаваемых на осуществление полномочий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</si>
  <si>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организации в границах поселения электро-, тепло-, 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2019 год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</si>
  <si>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 на 2019 год (на заработную плату, материальные затраты работников передаваемых на осуществление полномочий)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</si>
  <si>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обеспечения жителей поселения услугами связи, общественного питания, торговли и бытового обслуживания на 2019 год (организация и проведение мероприятий по демонтажу незаконно установленных нестационарных торговых объектов)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</si>
  <si>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созданию условий для предоставления транспортных услуг населению и организации транспортного обслуживания населения в границах поселения на 2019 год (организация перевозок пассажиров по маршруту маршрутам регулярных перевозок по регулируемым тарифам, на которых отдельным категориям граждан предоставляются меры социальной поддержки)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</si>
  <si>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ремонт отдельных участков асфальтобетонного покрытия, восстановление изношенных верхних слоев дорожных покрытий (ямочный  ремонт)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</si>
  <si>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(на расширение парковочного пространства)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</si>
  <si>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обследование и ремонт ливневой канализации)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</si>
  <si>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МКУ"БиО" на ремонт автомобильных дорог и элементов обустройства дорог (тротуары, остановки, барьерные ограждения и пр.))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</si>
  <si>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нанесение горизонтальной дорожной разметки)</t>
  </si>
  <si>
    <t>04.1.03.00030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</si>
  <si>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2019 год (финансирование МКУ "БиО" на локальные мероприятия, направленные на улучшение пропускной способности на автомобильных дорогах городского поселения, в том числе проектно-изыскательские работы)</t>
  </si>
  <si>
    <t>04.1.03.S0240</t>
  </si>
  <si>
    <t>Муниципальная программа "Формирование современной городской среды на 2018-2022 годы"</t>
  </si>
  <si>
    <t>05.3.01.S0950</t>
  </si>
  <si>
    <t>Основное мероприятие "Развитие систем и объектов водоснабжения, водоотведения и теплоснабжения"</t>
  </si>
  <si>
    <t>03.0.03.00000</t>
  </si>
  <si>
    <t>Выполнение работ по актуализации схемы теплоснабжения и схемы водоснабжения и водоотведения</t>
  </si>
  <si>
    <t>03.0.03.00010</t>
  </si>
  <si>
    <t>03.0.03.00020</t>
  </si>
  <si>
    <t>Проектно-изыскательские работы на реконструкцию и капитальный ремонт канализационных коллекторов, КНС</t>
  </si>
  <si>
    <t>Благоустройство пешеходной зоны между ул. Новлянская и р. Москва</t>
  </si>
  <si>
    <t>Обустройство детских игровых и спортивных площадок, устройство оснований</t>
  </si>
  <si>
    <t>Обустройство контейнерных площадок</t>
  </si>
  <si>
    <t>Стройконтроль по устройству и капитальному ремонту электросетевого хозяйства, систем наружного и архитектурно-художественного освещения, в рамках реализации приоритетного проекта «Светлый город»</t>
  </si>
  <si>
    <t>05.2.02.00030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</si>
  <si>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 организацию ритуальных услуг и содержание мест захоронения (финансирование МКУ "БиО" на устройство и ремонт подъездных дорог к кладбищам, внутриквартальные проезды и дорожки)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</si>
  <si>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 организацию ритуальных услуг и содержание мест захоронения (финансирование МКУ "БиО" на содержание кладбищ)</t>
  </si>
  <si>
    <t>05.1.02.00040</t>
  </si>
  <si>
    <t>Премии и гранты</t>
  </si>
  <si>
    <t>350</t>
  </si>
  <si>
    <t>Субсидии бюджетным учреждениям</t>
  </si>
  <si>
    <t>610</t>
  </si>
  <si>
    <t>Муниципальная программа "Безопасность в городском поселении Воскресенск на 2018-2022 годы"</t>
  </si>
  <si>
    <t>Основное мероприятие "Повышение надежности функционирования объектов водоснабжения, водоотведения и теплоснабжения"</t>
  </si>
  <si>
    <t>Муниципальная программа "Развитие и функционирование дорожно-транспортного комплекса на территории городского поселения Воскресенск на 2018-2022 годы"</t>
  </si>
  <si>
    <t>Подпрограмма "Развитие м функционирование дорожного хозяйства в городском поселении Воскресенск"</t>
  </si>
  <si>
    <t>Подпрограмма "Обеспечение безопасности дорожного движения в городском поселении Воскресенск"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</si>
  <si>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содержание автомобильных дорог)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</si>
  <si>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МКУ"БиО" на обустройство дорог дорожными знаками, светофорами, искусственными неровностями,  судоходная сигнализация и пр)</t>
  </si>
  <si>
    <t>Муниципальная программа «Формирование современной городской среды на 2018-2022 годы»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</si>
  <si>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</si>
  <si>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</si>
  <si>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Содержание, капитальный ремонт и ремонт, реконструкция сетей наружного освещения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</si>
  <si>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 (транспортировка в морг тел умерших (останков) с мест обнаружения или происшествия для производства судебно-медицинской экспертизы (исследования) и патолого-анатомического вскрытия муниципальным учреждением)</t>
  </si>
  <si>
    <t>Основное мероприятие "Модернизация и укрепление материально-технической базы учреждений культуры путем проведения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</si>
  <si>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ремонтов </t>
  </si>
  <si>
    <t>08.0.02.00020</t>
  </si>
  <si>
    <t xml:space="preserve">Укрепление материально-технической базы учреждений культуры путем материально-технического переоснащения </t>
  </si>
  <si>
    <t>08.0.02.00030</t>
  </si>
  <si>
    <t>08.0.02.00040</t>
  </si>
  <si>
    <t>Основное мероприятие "Создание условий для развития библиотечного обслуживания населения "</t>
  </si>
  <si>
    <t>Основное мероприятие "Обновление и совершенствование материально-технической базы спортивных учреждений"</t>
  </si>
  <si>
    <t>10.0.02.00000</t>
  </si>
  <si>
    <t>Доступная среда в учреждениях физической культуры и спорта</t>
  </si>
  <si>
    <t>10.0.02.00020</t>
  </si>
  <si>
    <t xml:space="preserve"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</t>
  </si>
  <si>
    <t>04.3.01.S1570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</si>
  <si>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(финансирование МКУ"БиО" на приобретение техники для нужд благоустройства)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</si>
  <si>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(финансирование МКУ"БиО" на содержание и озеленение объектов благоустройства)</t>
  </si>
  <si>
    <t xml:space="preserve">Ремонт подъездов в многоквартирных домах на территории городского поселения </t>
  </si>
  <si>
    <t>05.1.01.00040</t>
  </si>
  <si>
    <t>Проектно-изыскательские работы по строительству и капитальному ремонту (ремонту), техническому перевооружению объектов сферы культуры</t>
  </si>
  <si>
    <t>05.1.02.00050</t>
  </si>
  <si>
    <t>Разработка схемы (плана) благоустройства дворовых территорий</t>
  </si>
  <si>
    <t>05.1.01.00030</t>
  </si>
  <si>
    <t>Строительство пожарного ДЕПО, в том числе разработка ПИР</t>
  </si>
  <si>
    <t>02.1.01.00030</t>
  </si>
  <si>
    <t>Конкурс "Воскресенский дворик"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</si>
  <si>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(капитальный ремонт и ремонт дворовых территорий многоквартирных домов, проездов к дворовым территориям многоквартирных домов городского поселения Воскресенск)</t>
  </si>
  <si>
    <t>от 30.11.2018 №519/77</t>
  </si>
  <si>
    <t>"О внесении изменений в решение Совета депутатов городского поселения Воскресенск</t>
  </si>
  <si>
    <t xml:space="preserve">  муниципального района Московской области на  2019 год"</t>
  </si>
  <si>
    <t>05.1.02.00060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</si>
  <si>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на 2019 год (на содержание детских игровых площадок)</t>
  </si>
  <si>
    <t xml:space="preserve"> 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(финансирование МКУ "БиО" на обустройство дорожно-уличной сети для маломобильных групп населения)</t>
  </si>
  <si>
    <t>Приложение 3</t>
  </si>
  <si>
    <t>04.3.01.00011</t>
  </si>
  <si>
    <t>Кредиторская задолженность за 2018 год по организации перевозок пассажиров по маршруту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</si>
  <si>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05.1.02.00031</t>
  </si>
  <si>
    <t>Межбюджетные трансферты бюджета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 по участию в организации деятельности по сбору (в том числе раздельному сбору) и транспортированию твердых коммунальных отходов на 2019 год (кредиторская задолженность за 2018 год по приведению контейнерных площадок, расположенных на территории городского поселения Воскресенск в нормативное состоянию в соответствии с действующим законодательством)</t>
  </si>
  <si>
    <t>05.2.01.00011</t>
  </si>
  <si>
    <t>Кредиторская задолженность за 2018 год по приобретение техники для нужд благоустройства</t>
  </si>
  <si>
    <t>03.0.01.00020</t>
  </si>
  <si>
    <t>03.0.01.S4030</t>
  </si>
  <si>
    <t xml:space="preserve">Строительство (реконструкция) канализационных коллекторов, канализационных насосных станций 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</si>
  <si>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</si>
  <si>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</si>
  <si>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</si>
  <si>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</si>
  <si>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Приложение 4</t>
  </si>
  <si>
    <t xml:space="preserve">Капитальный ремонт и ремонт автомобильных дорог общего пользования городского поселения Воскресенск </t>
  </si>
  <si>
    <t>05.2.F2.S2630</t>
  </si>
  <si>
    <t>01.0.D6.S0940</t>
  </si>
  <si>
    <t>Капитальный ремонт и ремонт автомобильных дорог общего пользования городского поселения Воскресенск</t>
  </si>
  <si>
    <t>Организация транспортного обслуживания населения по муниципальным маршрутам регулярных перевозок по регулируемым тарифам</t>
  </si>
  <si>
    <t>Межбюджетные трансферты бюджета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 по содержанию муниципального жилищного фонда на 2019г  (Предоставление доступа к электронным сервисам цифровой инфраструктуры в сфере жилищно-коммунального хозяйства)</t>
  </si>
  <si>
    <t>11.0.02.S9602</t>
  </si>
  <si>
    <t>Обеспечение мероприятий по переселению граждан из аварийного жилищного фонда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</si>
  <si>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порядке"</t>
  </si>
  <si>
    <t>11.0.02.00000</t>
  </si>
  <si>
    <t>Муниципальная программа городского поселения Воскресенск «Переселение граждан из аварийного жилищного фонда на 2018-2022 годы»</t>
  </si>
  <si>
    <t>11.0.00.00000</t>
  </si>
  <si>
    <t>Реализация программ формирования современной городской среды в части ремонта дворовых территорий</t>
  </si>
  <si>
    <t>05.1.F2.55553</t>
  </si>
  <si>
    <t>05.1.01.00050</t>
  </si>
  <si>
    <t>Комплексное благоустройство территории городского поселения</t>
  </si>
  <si>
    <t>06.0.02.00020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</si>
  <si>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 (Прочие услуги по организации ритуальных услуг и содержанию мест захоронений)</t>
  </si>
  <si>
    <t>Дополнительные мероприятия по развитию жилищно-коммунального хозяйства и социально-культурной сферы</t>
  </si>
  <si>
    <t>08.0.02.04400</t>
  </si>
  <si>
    <t>830</t>
  </si>
  <si>
    <t xml:space="preserve">Исполнение судебных актов </t>
  </si>
  <si>
    <t>Ремонт дворовых территорий</t>
  </si>
  <si>
    <t>05.1.F2.S2740</t>
  </si>
  <si>
    <t>Изготовление и установка объектов монументального искусства и памятных знаков (для МКУ "БиО")</t>
  </si>
  <si>
    <t>99.0.00.01200</t>
  </si>
  <si>
    <t>02.3.01.00030</t>
  </si>
  <si>
    <t>Проведение капитального ремонта (ремонту)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</si>
  <si>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Проектные изыскательские работы по капитальному ремонту (ремонту)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</si>
  <si>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05.1.F2.S1580</t>
  </si>
  <si>
    <t>Устройство и капитальный ремонт архитектурно-художественного освещения в рамках реализации проекта «Светлый город»</t>
  </si>
  <si>
    <t>05.2.F2.S2580</t>
  </si>
  <si>
    <t>Устройство и капитальный ремонт электросетевого хозяйства, систем наружного освещения в рамках реализации  проекта "Светлый город"</t>
  </si>
  <si>
    <t>Обустройство и установка детских игровых площадок на территории муниципальных образований Московской области</t>
  </si>
  <si>
    <t>Капитальный ремонт, приобретение, монтаж и ввод в эксплуатацию объектов водоснабжения</t>
  </si>
  <si>
    <t>На обустройство площадки с подводящими инженерными коммуникациями для монтажа и эксплуатации станции водоподготовки, в том числе кредиторская задолженность за 2018 год</t>
  </si>
  <si>
    <t>01.0.D6.00000</t>
  </si>
  <si>
    <t>Основное мероприятие "Федеральный проект "Цифровое государственное управление"</t>
  </si>
  <si>
    <t>05.1.F2.00000</t>
  </si>
  <si>
    <t>Основное мероприятие "Федеральный проект "Формирование комфортной городской среды"</t>
  </si>
  <si>
    <t>05.2.F2.00000</t>
  </si>
  <si>
    <t>Связь и информатика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</si>
  <si>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(на заработную плату, материальные затраты работников передаваемых на осуществление полномочий)</t>
  </si>
  <si>
    <t>Межбюджетные трансферты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( финансирование МКУ "БиО" на содержание автомобильных дорог)</t>
  </si>
  <si>
    <t>Обслуживание (содержание) муниципального имущества</t>
  </si>
  <si>
    <t>02.3.01.S3560</t>
  </si>
  <si>
    <t>05.2.02.00020</t>
  </si>
  <si>
    <t>Устройство и капитальный ремонт систем наружного освещения</t>
  </si>
  <si>
    <t>Приложение 2</t>
  </si>
  <si>
    <t>Комплексное благоустройство территорий муниципальных образований Московской области</t>
  </si>
  <si>
    <t>Разработка (актуализация) проектов,схем, программ в рамках благоустройства территории городского поселения</t>
  </si>
  <si>
    <t>Межбюджетные трансферты бюджета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 по участию в организации деятельности по сбору (в том числе раздельному сбору) и транспортированию твердых коммунальных отходов на 2019 год (кредиторская задолженность за 2018 год по приведению контейнерных площадок, расположенных на территории городского поселения Воскресенск в нормативное состояние в соответствии с действующим законодательством)</t>
  </si>
  <si>
    <t>03.0.01.S0330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</si>
  <si>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</si>
  <si>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фукций органов государственной власти субъектов Российской Федерации и органов местного самоуправления</t>
  </si>
  <si>
    <t>Законодательный (представительный) орган муниципальной власти</t>
  </si>
  <si>
    <t>95.0.00.09010</t>
  </si>
  <si>
    <t>Организация противопожарной пропаганды (в том числе приобретение и установка наглядной агитации)</t>
  </si>
  <si>
    <t>02.1.01.00040</t>
  </si>
  <si>
    <t>03.0.04.00000</t>
  </si>
  <si>
    <t>03.0.04.61430</t>
  </si>
  <si>
    <t>Реализация отдельных мероприятий муниципальных программ -возмещение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с целью организации обеспечения надежными коммунальными услугами потребителей</t>
  </si>
  <si>
    <t>Основное мероприятие: "Создание экономических условий для повышения эффективности работы организаций жилищно-коммунального хозяйства городского поселения Воскресенск"</t>
  </si>
  <si>
    <t>05.1.01.S1350</t>
  </si>
  <si>
    <t>от 24.12.2019 № 89/9</t>
  </si>
  <si>
    <t xml:space="preserve">                                                к  решению Совета депутатов городского округа Воскресенск  </t>
  </si>
  <si>
    <t xml:space="preserve">"О бюджете городского поселения Воскресенск Воскресенского </t>
  </si>
  <si>
    <t xml:space="preserve"> "О  бюджете городского поселения Воскресенск Воскресенского </t>
  </si>
  <si>
    <t>муниципального района Московской области на 2019 год"</t>
  </si>
  <si>
    <t xml:space="preserve"> муниципального района Московской области на 2019 год"</t>
  </si>
  <si>
    <t>Приложение 6</t>
  </si>
  <si>
    <t xml:space="preserve"> "О  бюджете городского поселения Воскресенск Воскресенского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</si>
</sst>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"/>
    <numFmt numFmtId="179" formatCode="#,##0.00&quot;р.&quot;"/>
    <numFmt numFmtId="180" formatCode="#,##0.000"/>
    <numFmt numFmtId="181" formatCode="#,##0.0"/>
    <numFmt numFmtId="182" formatCode="0.0000"/>
    <numFmt numFmtId="183" formatCode="_-* #,##0.0_р_._-;\-* #,##0.0_р_._-;_-* &quot;-&quot;??_р_._-;_-@_-"/>
    <numFmt numFmtId="184" formatCode="_-* #,##0.0_р_._-;\-* #,##0.0_р_._-;_-* &quot;-&quot;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_р_._-;\-* #,##0_р_._-;_-* &quot;-&quot;??_р_._-;_-@_-"/>
    <numFmt numFmtId="189" formatCode="_-* #,##0.000_р_._-;\-* #,##0.000_р_._-;_-* &quot;-&quot;???_р_._-;_-@_-"/>
    <numFmt numFmtId="190" formatCode="_-* #,##0.00000_р_._-;\-* #,##0.00000_р_._-;_-* &quot;-&quot;?????_р_._-;_-@_-"/>
    <numFmt numFmtId="191" formatCode="_-* #,##0.000000_р_._-;\-* #,##0.000000_р_._-;_-* &quot;-&quot;??_р_._-;_-@_-"/>
    <numFmt numFmtId="192" formatCode="_-* #,##0.0000_р_._-;\-* #,##0.0000_р_._-;_-* &quot;-&quot;????_р_._-;_-@_-"/>
    <numFmt numFmtId="193" formatCode="#,##0.0_ ;\-#,##0.0\ "/>
    <numFmt numFmtId="194" formatCode="#,##0.0_р_.;\-#,##0.0_р_."/>
    <numFmt numFmtId="195" formatCode="0.0000000"/>
    <numFmt numFmtId="196" formatCode="0.000000"/>
    <numFmt numFmtId="197" formatCode="0.00000"/>
    <numFmt numFmtId="198" formatCode="#,##0&quot;р.&quot;"/>
    <numFmt numFmtId="199" formatCode="00\.0\.00\.00000"/>
    <numFmt numFmtId="200" formatCode="000;;"/>
    <numFmt numFmtId="201" formatCode="#,##0.00;[Red]\-#,##0.00;0.00"/>
    <numFmt numFmtId="202" formatCode="0000000000"/>
    <numFmt numFmtId="203" formatCode="000"/>
    <numFmt numFmtId="204" formatCode="#,##0_ ;\-#,##0\ "/>
    <numFmt numFmtId="205" formatCode="_-* #,##0.0\ _₽_-;\-* #,##0.0\ _₽_-;_-* &quot;-&quot;?\ _₽_-;_-@_-"/>
    <numFmt numFmtId="206" formatCode="00"/>
    <numFmt numFmtId="207" formatCode="#,##0;[Red]\-#,##0;0"/>
    <numFmt numFmtId="208" formatCode="0000"/>
    <numFmt numFmtId="209" formatCode="#,##0.0\ _₽;[Red]\-#,##0.0\ _₽"/>
    <numFmt numFmtId="210" formatCode="#,##0.0_ ;[Red]\-#,##0.0\ "/>
    <numFmt numFmtId="211" formatCode="000\.00\.00;;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181" fontId="2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78" fontId="1" fillId="0" borderId="0" xfId="64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8" fontId="1" fillId="0" borderId="0" xfId="64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183" fontId="1" fillId="0" borderId="0" xfId="64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8" fillId="34" borderId="10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83" fontId="8" fillId="34" borderId="10" xfId="64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49" fontId="8" fillId="34" borderId="10" xfId="64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2" fillId="0" borderId="10" xfId="64" applyNumberFormat="1" applyFont="1" applyBorder="1" applyAlignment="1">
      <alignment horizontal="right" vertical="center"/>
    </xf>
    <xf numFmtId="181" fontId="1" fillId="0" borderId="10" xfId="64" applyNumberFormat="1" applyFont="1" applyBorder="1" applyAlignment="1">
      <alignment horizontal="right" vertical="center"/>
    </xf>
    <xf numFmtId="181" fontId="1" fillId="0" borderId="10" xfId="64" applyNumberFormat="1" applyFont="1" applyFill="1" applyBorder="1" applyAlignment="1">
      <alignment horizontal="right" vertical="center"/>
    </xf>
    <xf numFmtId="181" fontId="1" fillId="0" borderId="10" xfId="64" applyNumberFormat="1" applyFont="1" applyBorder="1" applyAlignment="1">
      <alignment horizontal="right" vertical="center"/>
    </xf>
    <xf numFmtId="181" fontId="8" fillId="34" borderId="10" xfId="64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81" fontId="2" fillId="34" borderId="10" xfId="64" applyNumberFormat="1" applyFont="1" applyFill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193" fontId="5" fillId="0" borderId="10" xfId="0" applyNumberFormat="1" applyFont="1" applyBorder="1" applyAlignment="1">
      <alignment/>
    </xf>
    <xf numFmtId="181" fontId="8" fillId="34" borderId="10" xfId="0" applyNumberFormat="1" applyFont="1" applyFill="1" applyBorder="1" applyAlignment="1">
      <alignment vertical="center" wrapText="1"/>
    </xf>
    <xf numFmtId="181" fontId="11" fillId="34" borderId="10" xfId="6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84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83" fontId="1" fillId="0" borderId="10" xfId="0" applyNumberFormat="1" applyFont="1" applyBorder="1" applyAlignment="1">
      <alignment horizontal="right" vertical="center" wrapText="1"/>
    </xf>
    <xf numFmtId="49" fontId="8" fillId="34" borderId="15" xfId="0" applyNumberFormat="1" applyFont="1" applyFill="1" applyBorder="1" applyAlignment="1">
      <alignment horizontal="center" vertical="center"/>
    </xf>
    <xf numFmtId="181" fontId="8" fillId="34" borderId="15" xfId="64" applyNumberFormat="1" applyFont="1" applyFill="1" applyBorder="1" applyAlignment="1">
      <alignment horizontal="right" vertical="center"/>
    </xf>
    <xf numFmtId="181" fontId="1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top"/>
    </xf>
    <xf numFmtId="181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9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181" fontId="1" fillId="0" borderId="15" xfId="0" applyNumberFormat="1" applyFont="1" applyBorder="1" applyAlignment="1">
      <alignment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vertical="top"/>
    </xf>
    <xf numFmtId="0" fontId="12" fillId="34" borderId="10" xfId="0" applyFont="1" applyFill="1" applyBorder="1" applyAlignment="1">
      <alignment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181" fontId="12" fillId="34" borderId="10" xfId="64" applyNumberFormat="1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204" fontId="8" fillId="34" borderId="10" xfId="64" applyNumberFormat="1" applyFont="1" applyFill="1" applyBorder="1" applyAlignment="1">
      <alignment horizontal="center" vertical="center"/>
    </xf>
    <xf numFmtId="181" fontId="11" fillId="34" borderId="10" xfId="0" applyNumberFormat="1" applyFont="1" applyFill="1" applyBorder="1" applyAlignment="1">
      <alignment vertical="center" wrapText="1"/>
    </xf>
    <xf numFmtId="209" fontId="8" fillId="34" borderId="10" xfId="64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justify" vertical="center" wrapText="1"/>
    </xf>
    <xf numFmtId="1" fontId="8" fillId="34" borderId="17" xfId="56" applyNumberFormat="1" applyFont="1" applyFill="1" applyBorder="1" applyAlignment="1">
      <alignment horizontal="left" wrapText="1"/>
      <protection/>
    </xf>
    <xf numFmtId="0" fontId="8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199" fontId="8" fillId="0" borderId="11" xfId="54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81" fontId="8" fillId="0" borderId="10" xfId="64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209" fontId="11" fillId="34" borderId="10" xfId="64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justify" vertical="center" wrapText="1"/>
    </xf>
    <xf numFmtId="203" fontId="8" fillId="0" borderId="10" xfId="53" applyNumberFormat="1" applyFont="1" applyFill="1" applyBorder="1" applyAlignment="1" applyProtection="1">
      <alignment wrapText="1"/>
      <protection hidden="1"/>
    </xf>
    <xf numFmtId="202" fontId="9" fillId="0" borderId="10" xfId="53" applyNumberFormat="1" applyFont="1" applyFill="1" applyBorder="1" applyAlignment="1" applyProtection="1">
      <alignment wrapText="1"/>
      <protection hidden="1"/>
    </xf>
    <xf numFmtId="203" fontId="9" fillId="0" borderId="10" xfId="53" applyNumberFormat="1" applyFont="1" applyFill="1" applyBorder="1" applyAlignment="1" applyProtection="1">
      <alignment horizontal="justify" wrapText="1"/>
      <protection hidden="1"/>
    </xf>
    <xf numFmtId="0" fontId="1" fillId="0" borderId="10" xfId="0" applyFont="1" applyBorder="1" applyAlignment="1">
      <alignment wrapText="1"/>
    </xf>
    <xf numFmtId="209" fontId="1" fillId="0" borderId="10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0" fontId="6" fillId="34" borderId="10" xfId="0" applyFont="1" applyFill="1" applyBorder="1" applyAlignment="1">
      <alignment horizontal="justify" wrapText="1"/>
    </xf>
    <xf numFmtId="0" fontId="14" fillId="34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vertical="center" wrapText="1"/>
    </xf>
    <xf numFmtId="181" fontId="0" fillId="0" borderId="0" xfId="0" applyNumberFormat="1" applyAlignment="1">
      <alignment/>
    </xf>
    <xf numFmtId="0" fontId="9" fillId="0" borderId="11" xfId="0" applyFont="1" applyFill="1" applyBorder="1" applyAlignment="1">
      <alignment vertical="center" wrapText="1"/>
    </xf>
    <xf numFmtId="179" fontId="9" fillId="0" borderId="10" xfId="0" applyNumberFormat="1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81" fontId="8" fillId="34" borderId="10" xfId="64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vertical="top"/>
    </xf>
    <xf numFmtId="0" fontId="9" fillId="34" borderId="10" xfId="0" applyNumberFormat="1" applyFont="1" applyFill="1" applyBorder="1" applyAlignment="1">
      <alignment vertical="center" wrapText="1"/>
    </xf>
    <xf numFmtId="0" fontId="0" fillId="0" borderId="15" xfId="0" applyBorder="1" applyAlignment="1">
      <alignment/>
    </xf>
    <xf numFmtId="49" fontId="8" fillId="34" borderId="10" xfId="0" applyNumberFormat="1" applyFont="1" applyFill="1" applyBorder="1" applyAlignment="1">
      <alignment vertical="center"/>
    </xf>
    <xf numFmtId="181" fontId="8" fillId="34" borderId="10" xfId="64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203" fontId="9" fillId="0" borderId="10" xfId="53" applyNumberFormat="1" applyFont="1" applyFill="1" applyBorder="1" applyAlignment="1" applyProtection="1">
      <alignment wrapText="1"/>
      <protection hidden="1"/>
    </xf>
    <xf numFmtId="202" fontId="9" fillId="0" borderId="10" xfId="53" applyNumberFormat="1" applyFont="1" applyFill="1" applyBorder="1" applyAlignment="1" applyProtection="1">
      <alignment horizontal="justify" wrapText="1"/>
      <protection hidden="1"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209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561"/>
  <sheetViews>
    <sheetView view="pageBreakPreview" zoomScaleSheetLayoutView="100" zoomScalePageLayoutView="0" workbookViewId="0" topLeftCell="A1">
      <selection activeCell="A15" sqref="A15:F15"/>
    </sheetView>
  </sheetViews>
  <sheetFormatPr defaultColWidth="9.00390625" defaultRowHeight="12.75"/>
  <cols>
    <col min="1" max="1" width="39.875" style="0" customWidth="1"/>
    <col min="2" max="2" width="8.375" style="0" customWidth="1"/>
    <col min="3" max="3" width="9.375" style="0" customWidth="1"/>
    <col min="4" max="4" width="16.00390625" style="0" customWidth="1"/>
    <col min="5" max="5" width="8.375" style="0" customWidth="1"/>
    <col min="6" max="6" width="15.25390625" style="0" customWidth="1"/>
    <col min="7" max="7" width="9.125" style="0" customWidth="1"/>
    <col min="8" max="8" width="17.25390625" style="0" customWidth="1"/>
  </cols>
  <sheetData>
    <row r="1" spans="1:6" ht="12.75">
      <c r="A1" s="170" t="s">
        <v>439</v>
      </c>
      <c r="B1" s="170"/>
      <c r="C1" s="170"/>
      <c r="D1" s="170"/>
      <c r="E1" s="170"/>
      <c r="F1" s="170"/>
    </row>
    <row r="2" spans="1:6" ht="12.75">
      <c r="A2" s="168" t="s">
        <v>456</v>
      </c>
      <c r="B2" s="168"/>
      <c r="C2" s="168"/>
      <c r="D2" s="168"/>
      <c r="E2" s="168"/>
      <c r="F2" s="168"/>
    </row>
    <row r="3" spans="1:6" ht="12.75">
      <c r="A3" s="168" t="s">
        <v>371</v>
      </c>
      <c r="B3" s="168"/>
      <c r="C3" s="168"/>
      <c r="D3" s="168"/>
      <c r="E3" s="168"/>
      <c r="F3" s="168"/>
    </row>
    <row r="4" spans="1:6" ht="12.75">
      <c r="A4" s="168" t="s">
        <v>457</v>
      </c>
      <c r="B4" s="168"/>
      <c r="C4" s="168"/>
      <c r="D4" s="168"/>
      <c r="E4" s="168"/>
      <c r="F4" s="168"/>
    </row>
    <row r="5" spans="1:6" ht="12.75">
      <c r="A5" s="169" t="s">
        <v>372</v>
      </c>
      <c r="B5" s="169"/>
      <c r="C5" s="169"/>
      <c r="D5" s="169"/>
      <c r="E5" s="169"/>
      <c r="F5" s="169"/>
    </row>
    <row r="6" spans="1:6" ht="12.75">
      <c r="A6" s="168"/>
      <c r="B6" s="168"/>
      <c r="C6" s="168"/>
      <c r="D6" s="168" t="s">
        <v>455</v>
      </c>
      <c r="E6" s="168"/>
      <c r="F6" s="168"/>
    </row>
    <row r="7" spans="1:6" ht="12.75">
      <c r="A7" s="67"/>
      <c r="B7" s="67"/>
      <c r="C7" s="67"/>
      <c r="D7" s="67"/>
      <c r="E7" s="67"/>
      <c r="F7" s="161" t="s">
        <v>390</v>
      </c>
    </row>
    <row r="8" spans="1:6" ht="12.75">
      <c r="A8" s="168" t="s">
        <v>86</v>
      </c>
      <c r="B8" s="168"/>
      <c r="C8" s="168"/>
      <c r="D8" s="168"/>
      <c r="E8" s="168"/>
      <c r="F8" s="168"/>
    </row>
    <row r="9" spans="1:6" ht="12.75">
      <c r="A9" s="168" t="s">
        <v>458</v>
      </c>
      <c r="B9" s="168"/>
      <c r="C9" s="168"/>
      <c r="D9" s="168"/>
      <c r="E9" s="168"/>
      <c r="F9" s="168"/>
    </row>
    <row r="10" spans="1:6" ht="12.75">
      <c r="A10" s="168" t="s">
        <v>459</v>
      </c>
      <c r="B10" s="168"/>
      <c r="C10" s="168"/>
      <c r="D10" s="168"/>
      <c r="E10" s="168"/>
      <c r="F10" s="168"/>
    </row>
    <row r="11" spans="1:6" ht="12.75">
      <c r="A11" s="168" t="s">
        <v>370</v>
      </c>
      <c r="B11" s="168"/>
      <c r="C11" s="168"/>
      <c r="D11" s="168"/>
      <c r="E11" s="168"/>
      <c r="F11" s="168"/>
    </row>
    <row r="12" spans="1:6" ht="12.75" customHeight="1">
      <c r="A12" s="67"/>
      <c r="B12" s="67"/>
      <c r="C12" s="67"/>
      <c r="D12" s="67"/>
      <c r="E12" s="67"/>
      <c r="F12" s="67"/>
    </row>
    <row r="13" spans="1:6" ht="12.75">
      <c r="A13" s="172" t="s">
        <v>24</v>
      </c>
      <c r="B13" s="172"/>
      <c r="C13" s="172"/>
      <c r="D13" s="172"/>
      <c r="E13" s="172"/>
      <c r="F13" s="172"/>
    </row>
    <row r="14" spans="1:6" ht="12.75">
      <c r="A14" s="172" t="s">
        <v>295</v>
      </c>
      <c r="B14" s="172"/>
      <c r="C14" s="172"/>
      <c r="D14" s="172"/>
      <c r="E14" s="172"/>
      <c r="F14" s="172"/>
    </row>
    <row r="15" spans="1:6" ht="12.75">
      <c r="A15" s="172" t="s">
        <v>62</v>
      </c>
      <c r="B15" s="172"/>
      <c r="C15" s="172"/>
      <c r="D15" s="172"/>
      <c r="E15" s="172"/>
      <c r="F15" s="172"/>
    </row>
    <row r="16" spans="1:6" ht="12.75" customHeight="1">
      <c r="A16" s="171" t="s">
        <v>67</v>
      </c>
      <c r="B16" s="171"/>
      <c r="C16" s="171"/>
      <c r="D16" s="171"/>
      <c r="E16" s="171"/>
      <c r="F16" s="171"/>
    </row>
    <row r="17" spans="1:6" ht="12.75" customHeight="1">
      <c r="A17" s="171" t="s">
        <v>68</v>
      </c>
      <c r="B17" s="171"/>
      <c r="C17" s="171"/>
      <c r="D17" s="171"/>
      <c r="E17" s="171"/>
      <c r="F17" s="171"/>
    </row>
    <row r="18" spans="1:6" ht="15.75" customHeight="1">
      <c r="A18" s="1"/>
      <c r="B18" s="1"/>
      <c r="C18" s="1"/>
      <c r="D18" s="1"/>
      <c r="E18" s="1"/>
      <c r="F18" s="1"/>
    </row>
    <row r="19" spans="1:6" ht="32.25" customHeight="1">
      <c r="A19" s="8" t="s">
        <v>11</v>
      </c>
      <c r="B19" s="8" t="s">
        <v>1</v>
      </c>
      <c r="C19" s="8" t="s">
        <v>0</v>
      </c>
      <c r="D19" s="8" t="s">
        <v>12</v>
      </c>
      <c r="E19" s="8" t="s">
        <v>13</v>
      </c>
      <c r="F19" s="8" t="s">
        <v>21</v>
      </c>
    </row>
    <row r="20" spans="1:6" ht="12.7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</row>
    <row r="21" spans="1:6" ht="12.75">
      <c r="A21" s="72" t="s">
        <v>278</v>
      </c>
      <c r="B21" s="61" t="s">
        <v>2</v>
      </c>
      <c r="C21" s="61" t="s">
        <v>279</v>
      </c>
      <c r="D21" s="59"/>
      <c r="E21" s="59"/>
      <c r="F21" s="90">
        <f>F22+F34+F60+F68+F73+F29</f>
        <v>120156.43900000001</v>
      </c>
    </row>
    <row r="22" spans="1:6" ht="33.75">
      <c r="A22" s="68" t="s">
        <v>41</v>
      </c>
      <c r="B22" s="75" t="s">
        <v>2</v>
      </c>
      <c r="C22" s="75" t="s">
        <v>3</v>
      </c>
      <c r="D22" s="76"/>
      <c r="E22" s="76"/>
      <c r="F22" s="87">
        <f>F23</f>
        <v>1403.619</v>
      </c>
    </row>
    <row r="23" spans="1:6" ht="45">
      <c r="A23" s="132" t="s">
        <v>14</v>
      </c>
      <c r="B23" s="75"/>
      <c r="C23" s="75"/>
      <c r="D23" s="75" t="s">
        <v>280</v>
      </c>
      <c r="E23" s="76"/>
      <c r="F23" s="87">
        <f>F24</f>
        <v>1403.619</v>
      </c>
    </row>
    <row r="24" spans="1:6" ht="12.75">
      <c r="A24" s="70" t="s">
        <v>42</v>
      </c>
      <c r="B24" s="75"/>
      <c r="C24" s="75"/>
      <c r="D24" s="75" t="s">
        <v>242</v>
      </c>
      <c r="E24" s="76"/>
      <c r="F24" s="87">
        <f>F25+F27</f>
        <v>1403.619</v>
      </c>
    </row>
    <row r="25" spans="1:6" ht="56.25">
      <c r="A25" s="68" t="s">
        <v>136</v>
      </c>
      <c r="B25" s="75"/>
      <c r="C25" s="75"/>
      <c r="D25" s="75"/>
      <c r="E25" s="76">
        <v>100</v>
      </c>
      <c r="F25" s="87">
        <f>F26</f>
        <v>1400.4189999999999</v>
      </c>
    </row>
    <row r="26" spans="1:6" ht="22.5">
      <c r="A26" s="68" t="s">
        <v>45</v>
      </c>
      <c r="B26" s="75"/>
      <c r="C26" s="75"/>
      <c r="D26" s="75"/>
      <c r="E26" s="76">
        <v>120</v>
      </c>
      <c r="F26" s="87">
        <f>1590+170+130-4-485.581</f>
        <v>1400.4189999999999</v>
      </c>
    </row>
    <row r="27" spans="1:6" ht="22.5">
      <c r="A27" s="68" t="s">
        <v>94</v>
      </c>
      <c r="B27" s="75"/>
      <c r="C27" s="75"/>
      <c r="D27" s="75"/>
      <c r="E27" s="76">
        <v>200</v>
      </c>
      <c r="F27" s="87">
        <f>F28</f>
        <v>3.2</v>
      </c>
    </row>
    <row r="28" spans="1:6" ht="33.75">
      <c r="A28" s="68" t="s">
        <v>95</v>
      </c>
      <c r="B28" s="75"/>
      <c r="C28" s="75"/>
      <c r="D28" s="75"/>
      <c r="E28" s="76">
        <v>240</v>
      </c>
      <c r="F28" s="87">
        <v>3.2</v>
      </c>
    </row>
    <row r="29" spans="1:6" ht="45">
      <c r="A29" s="132" t="s">
        <v>444</v>
      </c>
      <c r="B29" s="75" t="s">
        <v>2</v>
      </c>
      <c r="C29" s="75" t="s">
        <v>4</v>
      </c>
      <c r="D29" s="75"/>
      <c r="E29" s="76"/>
      <c r="F29" s="87">
        <f>F30</f>
        <v>209.6</v>
      </c>
    </row>
    <row r="30" spans="1:6" ht="45">
      <c r="A30" s="132" t="s">
        <v>445</v>
      </c>
      <c r="B30" s="75"/>
      <c r="C30" s="75"/>
      <c r="D30" s="75" t="s">
        <v>280</v>
      </c>
      <c r="E30" s="76"/>
      <c r="F30" s="87">
        <f>F31</f>
        <v>209.6</v>
      </c>
    </row>
    <row r="31" spans="1:6" ht="22.5">
      <c r="A31" s="117" t="s">
        <v>446</v>
      </c>
      <c r="B31" s="75"/>
      <c r="C31" s="75"/>
      <c r="D31" s="75" t="s">
        <v>447</v>
      </c>
      <c r="E31" s="76"/>
      <c r="F31" s="87">
        <f>F32</f>
        <v>209.6</v>
      </c>
    </row>
    <row r="32" spans="1:6" ht="56.25">
      <c r="A32" s="68" t="s">
        <v>136</v>
      </c>
      <c r="B32" s="75"/>
      <c r="C32" s="75"/>
      <c r="D32" s="75"/>
      <c r="E32" s="76">
        <v>100</v>
      </c>
      <c r="F32" s="87">
        <f>F33</f>
        <v>209.6</v>
      </c>
    </row>
    <row r="33" spans="1:6" ht="22.5">
      <c r="A33" s="68" t="s">
        <v>45</v>
      </c>
      <c r="B33" s="75"/>
      <c r="C33" s="75"/>
      <c r="D33" s="75"/>
      <c r="E33" s="76">
        <v>120</v>
      </c>
      <c r="F33" s="87">
        <v>209.6</v>
      </c>
    </row>
    <row r="34" spans="1:6" ht="45">
      <c r="A34" s="68" t="s">
        <v>281</v>
      </c>
      <c r="B34" s="75" t="s">
        <v>2</v>
      </c>
      <c r="C34" s="75" t="s">
        <v>5</v>
      </c>
      <c r="D34" s="75"/>
      <c r="E34" s="76"/>
      <c r="F34" s="87">
        <f>F35+F52</f>
        <v>72117</v>
      </c>
    </row>
    <row r="35" spans="1:6" ht="56.25">
      <c r="A35" s="68" t="s">
        <v>88</v>
      </c>
      <c r="B35" s="75"/>
      <c r="C35" s="75"/>
      <c r="D35" s="75" t="s">
        <v>89</v>
      </c>
      <c r="E35" s="76"/>
      <c r="F35" s="125">
        <f>F36+F40+F44+F48</f>
        <v>1552</v>
      </c>
    </row>
    <row r="36" spans="1:6" ht="45">
      <c r="A36" s="68" t="s">
        <v>90</v>
      </c>
      <c r="B36" s="75"/>
      <c r="C36" s="75"/>
      <c r="D36" s="75" t="s">
        <v>91</v>
      </c>
      <c r="E36" s="76"/>
      <c r="F36" s="125">
        <f>F37</f>
        <v>1200</v>
      </c>
    </row>
    <row r="37" spans="1:6" ht="157.5">
      <c r="A37" s="126" t="s">
        <v>92</v>
      </c>
      <c r="B37" s="75"/>
      <c r="C37" s="75"/>
      <c r="D37" s="75" t="s">
        <v>93</v>
      </c>
      <c r="E37" s="76"/>
      <c r="F37" s="125">
        <f>F38</f>
        <v>1200</v>
      </c>
    </row>
    <row r="38" spans="1:6" ht="22.5">
      <c r="A38" s="68" t="s">
        <v>94</v>
      </c>
      <c r="B38" s="75"/>
      <c r="C38" s="75"/>
      <c r="D38" s="75"/>
      <c r="E38" s="76">
        <v>200</v>
      </c>
      <c r="F38" s="125">
        <f>F39</f>
        <v>1200</v>
      </c>
    </row>
    <row r="39" spans="1:6" ht="33.75">
      <c r="A39" s="68" t="s">
        <v>95</v>
      </c>
      <c r="B39" s="75"/>
      <c r="C39" s="75"/>
      <c r="D39" s="75"/>
      <c r="E39" s="76">
        <v>240</v>
      </c>
      <c r="F39" s="125">
        <f>1000+200</f>
        <v>1200</v>
      </c>
    </row>
    <row r="40" spans="1:6" ht="67.5">
      <c r="A40" s="68" t="s">
        <v>96</v>
      </c>
      <c r="B40" s="75"/>
      <c r="C40" s="75"/>
      <c r="D40" s="75" t="s">
        <v>97</v>
      </c>
      <c r="E40" s="76"/>
      <c r="F40" s="125">
        <v>150</v>
      </c>
    </row>
    <row r="41" spans="1:6" ht="112.5">
      <c r="A41" s="117" t="s">
        <v>98</v>
      </c>
      <c r="B41" s="75"/>
      <c r="C41" s="75"/>
      <c r="D41" s="75" t="s">
        <v>99</v>
      </c>
      <c r="E41" s="76"/>
      <c r="F41" s="125">
        <v>150</v>
      </c>
    </row>
    <row r="42" spans="1:6" ht="22.5">
      <c r="A42" s="68" t="s">
        <v>94</v>
      </c>
      <c r="B42" s="75"/>
      <c r="C42" s="75"/>
      <c r="D42" s="75"/>
      <c r="E42" s="76">
        <v>200</v>
      </c>
      <c r="F42" s="125">
        <v>150</v>
      </c>
    </row>
    <row r="43" spans="1:6" ht="33.75">
      <c r="A43" s="68" t="s">
        <v>95</v>
      </c>
      <c r="B43" s="75"/>
      <c r="C43" s="75"/>
      <c r="D43" s="75"/>
      <c r="E43" s="76">
        <v>240</v>
      </c>
      <c r="F43" s="125">
        <v>150</v>
      </c>
    </row>
    <row r="44" spans="1:6" ht="56.25">
      <c r="A44" s="68" t="s">
        <v>100</v>
      </c>
      <c r="B44" s="75"/>
      <c r="C44" s="75"/>
      <c r="D44" s="75" t="s">
        <v>101</v>
      </c>
      <c r="E44" s="76"/>
      <c r="F44" s="125">
        <f>F45</f>
        <v>120</v>
      </c>
    </row>
    <row r="45" spans="1:6" ht="135">
      <c r="A45" s="117" t="s">
        <v>102</v>
      </c>
      <c r="B45" s="75"/>
      <c r="C45" s="75"/>
      <c r="D45" s="75" t="s">
        <v>103</v>
      </c>
      <c r="E45" s="76"/>
      <c r="F45" s="125">
        <f>F46</f>
        <v>120</v>
      </c>
    </row>
    <row r="46" spans="1:6" ht="22.5">
      <c r="A46" s="68" t="s">
        <v>94</v>
      </c>
      <c r="B46" s="75"/>
      <c r="C46" s="75"/>
      <c r="D46" s="75"/>
      <c r="E46" s="76">
        <v>200</v>
      </c>
      <c r="F46" s="125">
        <f>F47</f>
        <v>120</v>
      </c>
    </row>
    <row r="47" spans="1:6" ht="33.75">
      <c r="A47" s="68" t="s">
        <v>95</v>
      </c>
      <c r="B47" s="75"/>
      <c r="C47" s="75"/>
      <c r="D47" s="75"/>
      <c r="E47" s="76">
        <v>240</v>
      </c>
      <c r="F47" s="125">
        <f>290-100-70</f>
        <v>120</v>
      </c>
    </row>
    <row r="48" spans="1:6" ht="56.25">
      <c r="A48" s="68" t="s">
        <v>104</v>
      </c>
      <c r="B48" s="75"/>
      <c r="C48" s="75"/>
      <c r="D48" s="75" t="s">
        <v>105</v>
      </c>
      <c r="E48" s="76"/>
      <c r="F48" s="125">
        <f>F49</f>
        <v>82</v>
      </c>
    </row>
    <row r="49" spans="1:6" ht="45">
      <c r="A49" s="70" t="s">
        <v>106</v>
      </c>
      <c r="B49" s="75"/>
      <c r="C49" s="75"/>
      <c r="D49" s="75" t="s">
        <v>107</v>
      </c>
      <c r="E49" s="76"/>
      <c r="F49" s="125">
        <f>F50</f>
        <v>82</v>
      </c>
    </row>
    <row r="50" spans="1:6" ht="22.5">
      <c r="A50" s="68" t="s">
        <v>94</v>
      </c>
      <c r="B50" s="75"/>
      <c r="C50" s="75"/>
      <c r="D50" s="75"/>
      <c r="E50" s="76">
        <v>200</v>
      </c>
      <c r="F50" s="125">
        <f>F51</f>
        <v>82</v>
      </c>
    </row>
    <row r="51" spans="1:6" ht="33.75">
      <c r="A51" s="68" t="s">
        <v>95</v>
      </c>
      <c r="B51" s="75"/>
      <c r="C51" s="75"/>
      <c r="D51" s="75"/>
      <c r="E51" s="76">
        <v>240</v>
      </c>
      <c r="F51" s="125">
        <f>212-100-30</f>
        <v>82</v>
      </c>
    </row>
    <row r="52" spans="1:6" ht="45">
      <c r="A52" s="70" t="s">
        <v>14</v>
      </c>
      <c r="B52" s="75"/>
      <c r="C52" s="75"/>
      <c r="D52" s="75" t="s">
        <v>280</v>
      </c>
      <c r="E52" s="76"/>
      <c r="F52" s="87">
        <f>F53</f>
        <v>70565</v>
      </c>
    </row>
    <row r="53" spans="1:6" ht="12.75">
      <c r="A53" s="70" t="s">
        <v>15</v>
      </c>
      <c r="B53" s="75"/>
      <c r="C53" s="75"/>
      <c r="D53" s="75" t="s">
        <v>243</v>
      </c>
      <c r="E53" s="76"/>
      <c r="F53" s="87">
        <f>F54+F56+F58</f>
        <v>70565</v>
      </c>
    </row>
    <row r="54" spans="1:6" ht="56.25">
      <c r="A54" s="68" t="s">
        <v>136</v>
      </c>
      <c r="B54" s="75"/>
      <c r="C54" s="75"/>
      <c r="D54" s="75"/>
      <c r="E54" s="76">
        <v>100</v>
      </c>
      <c r="F54" s="87">
        <f>F55</f>
        <v>57463</v>
      </c>
    </row>
    <row r="55" spans="1:6" ht="22.5">
      <c r="A55" s="68" t="s">
        <v>45</v>
      </c>
      <c r="B55" s="75"/>
      <c r="C55" s="75"/>
      <c r="D55" s="75"/>
      <c r="E55" s="76">
        <v>120</v>
      </c>
      <c r="F55" s="87">
        <f>46473+3500+2550+4940</f>
        <v>57463</v>
      </c>
    </row>
    <row r="56" spans="1:6" ht="22.5">
      <c r="A56" s="68" t="s">
        <v>94</v>
      </c>
      <c r="B56" s="75"/>
      <c r="C56" s="75"/>
      <c r="D56" s="75"/>
      <c r="E56" s="76">
        <v>200</v>
      </c>
      <c r="F56" s="87">
        <f>F57</f>
        <v>13002</v>
      </c>
    </row>
    <row r="57" spans="1:6" ht="33.75">
      <c r="A57" s="68" t="s">
        <v>95</v>
      </c>
      <c r="B57" s="75"/>
      <c r="C57" s="75"/>
      <c r="D57" s="75"/>
      <c r="E57" s="76">
        <v>240</v>
      </c>
      <c r="F57" s="87">
        <f>16596+66+9000-3500-90-2550-6520</f>
        <v>13002</v>
      </c>
    </row>
    <row r="58" spans="1:6" ht="12.75">
      <c r="A58" s="68" t="s">
        <v>49</v>
      </c>
      <c r="B58" s="75"/>
      <c r="C58" s="75"/>
      <c r="D58" s="75"/>
      <c r="E58" s="76">
        <v>800</v>
      </c>
      <c r="F58" s="87">
        <f>F59</f>
        <v>100</v>
      </c>
    </row>
    <row r="59" spans="1:6" ht="12.75">
      <c r="A59" s="68" t="s">
        <v>50</v>
      </c>
      <c r="B59" s="75"/>
      <c r="C59" s="75"/>
      <c r="D59" s="75"/>
      <c r="E59" s="76">
        <v>850</v>
      </c>
      <c r="F59" s="87">
        <v>100</v>
      </c>
    </row>
    <row r="60" spans="1:6" ht="33.75">
      <c r="A60" s="113" t="s">
        <v>282</v>
      </c>
      <c r="B60" s="75" t="s">
        <v>2</v>
      </c>
      <c r="C60" s="75" t="s">
        <v>36</v>
      </c>
      <c r="D60" s="75"/>
      <c r="E60" s="76"/>
      <c r="F60" s="87">
        <v>1806.02</v>
      </c>
    </row>
    <row r="61" spans="1:6" ht="45">
      <c r="A61" s="68" t="s">
        <v>14</v>
      </c>
      <c r="B61" s="75"/>
      <c r="C61" s="75"/>
      <c r="D61" s="75" t="s">
        <v>280</v>
      </c>
      <c r="E61" s="75"/>
      <c r="F61" s="87">
        <f>F62+F65</f>
        <v>1805.9959999999999</v>
      </c>
    </row>
    <row r="62" spans="1:6" ht="12.75">
      <c r="A62" s="69" t="s">
        <v>15</v>
      </c>
      <c r="B62" s="75"/>
      <c r="C62" s="75"/>
      <c r="D62" s="75" t="s">
        <v>243</v>
      </c>
      <c r="E62" s="76"/>
      <c r="F62" s="87">
        <f>F63</f>
        <v>125.86999999999999</v>
      </c>
    </row>
    <row r="63" spans="1:6" ht="22.5">
      <c r="A63" s="68" t="s">
        <v>94</v>
      </c>
      <c r="B63" s="75"/>
      <c r="C63" s="75"/>
      <c r="D63" s="75"/>
      <c r="E63" s="75" t="s">
        <v>47</v>
      </c>
      <c r="F63" s="87">
        <f>F64</f>
        <v>125.86999999999999</v>
      </c>
    </row>
    <row r="64" spans="1:6" ht="33.75">
      <c r="A64" s="68" t="s">
        <v>95</v>
      </c>
      <c r="B64" s="75"/>
      <c r="C64" s="75"/>
      <c r="D64" s="75"/>
      <c r="E64" s="75" t="s">
        <v>48</v>
      </c>
      <c r="F64" s="87">
        <f>155.7+34-63.83</f>
        <v>125.86999999999999</v>
      </c>
    </row>
    <row r="65" spans="1:6" ht="12.75">
      <c r="A65" s="68" t="s">
        <v>244</v>
      </c>
      <c r="B65" s="75"/>
      <c r="C65" s="75"/>
      <c r="D65" s="75" t="s">
        <v>245</v>
      </c>
      <c r="E65" s="75"/>
      <c r="F65" s="87">
        <f>F66</f>
        <v>1680.126</v>
      </c>
    </row>
    <row r="66" spans="1:145" s="51" customFormat="1" ht="56.25">
      <c r="A66" s="68" t="s">
        <v>136</v>
      </c>
      <c r="B66" s="75"/>
      <c r="C66" s="75"/>
      <c r="D66" s="75"/>
      <c r="E66" s="76">
        <v>100</v>
      </c>
      <c r="F66" s="87">
        <f>F67</f>
        <v>1680.126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</row>
    <row r="67" spans="1:145" s="23" customFormat="1" ht="22.5">
      <c r="A67" s="68" t="s">
        <v>45</v>
      </c>
      <c r="B67" s="154"/>
      <c r="C67" s="154"/>
      <c r="D67" s="154"/>
      <c r="E67" s="154" t="s">
        <v>52</v>
      </c>
      <c r="F67" s="155">
        <f>1394.976+145.3+185-45.15</f>
        <v>1680.126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</row>
    <row r="68" spans="1:145" s="23" customFormat="1" ht="12.75">
      <c r="A68" s="68" t="s">
        <v>71</v>
      </c>
      <c r="B68" s="75" t="s">
        <v>2</v>
      </c>
      <c r="C68" s="75" t="s">
        <v>6</v>
      </c>
      <c r="D68" s="75"/>
      <c r="E68" s="75"/>
      <c r="F68" s="87">
        <f>F69</f>
        <v>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</row>
    <row r="69" spans="1:145" s="23" customFormat="1" ht="22.5">
      <c r="A69" s="70" t="s">
        <v>53</v>
      </c>
      <c r="B69" s="75"/>
      <c r="C69" s="75"/>
      <c r="D69" s="75" t="s">
        <v>246</v>
      </c>
      <c r="E69" s="75"/>
      <c r="F69" s="87">
        <f>F70</f>
        <v>0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</row>
    <row r="70" spans="1:145" s="23" customFormat="1" ht="12.75">
      <c r="A70" s="68" t="s">
        <v>247</v>
      </c>
      <c r="B70" s="75"/>
      <c r="C70" s="75"/>
      <c r="D70" s="75" t="s">
        <v>248</v>
      </c>
      <c r="E70" s="75"/>
      <c r="F70" s="87">
        <f>F71</f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</row>
    <row r="71" spans="1:145" s="23" customFormat="1" ht="12.75">
      <c r="A71" s="68" t="s">
        <v>49</v>
      </c>
      <c r="B71" s="75"/>
      <c r="C71" s="75"/>
      <c r="D71" s="75"/>
      <c r="E71" s="75" t="s">
        <v>51</v>
      </c>
      <c r="F71" s="87">
        <f>F72</f>
        <v>0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</row>
    <row r="72" spans="1:145" s="23" customFormat="1" ht="12.75">
      <c r="A72" s="70" t="s">
        <v>72</v>
      </c>
      <c r="B72" s="75"/>
      <c r="C72" s="75"/>
      <c r="D72" s="75"/>
      <c r="E72" s="75" t="s">
        <v>283</v>
      </c>
      <c r="F72" s="87">
        <f>2000+5000-7000</f>
        <v>0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</row>
    <row r="73" spans="1:145" s="23" customFormat="1" ht="12.75">
      <c r="A73" s="68" t="s">
        <v>20</v>
      </c>
      <c r="B73" s="75" t="s">
        <v>2</v>
      </c>
      <c r="C73" s="75" t="s">
        <v>37</v>
      </c>
      <c r="D73" s="75"/>
      <c r="E73" s="75"/>
      <c r="F73" s="87">
        <f>F74</f>
        <v>44620.2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</row>
    <row r="74" spans="1:145" s="23" customFormat="1" ht="22.5">
      <c r="A74" s="69" t="s">
        <v>53</v>
      </c>
      <c r="B74" s="75"/>
      <c r="C74" s="75"/>
      <c r="D74" s="75" t="s">
        <v>246</v>
      </c>
      <c r="E74" s="75"/>
      <c r="F74" s="87">
        <f>F75+F78+F81+F86+F90+F93+F96+F99+F102+F105+F108+F111+F117+F114</f>
        <v>44620.2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</row>
    <row r="75" spans="1:145" s="23" customFormat="1" ht="22.5">
      <c r="A75" s="70" t="s">
        <v>249</v>
      </c>
      <c r="B75" s="78"/>
      <c r="C75" s="78"/>
      <c r="D75" s="78" t="s">
        <v>250</v>
      </c>
      <c r="E75" s="79"/>
      <c r="F75" s="87">
        <f>F76</f>
        <v>1170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</row>
    <row r="76" spans="1:145" s="23" customFormat="1" ht="22.5">
      <c r="A76" s="68" t="s">
        <v>94</v>
      </c>
      <c r="B76" s="78"/>
      <c r="C76" s="78"/>
      <c r="D76" s="78"/>
      <c r="E76" s="79">
        <v>200</v>
      </c>
      <c r="F76" s="87">
        <f>F77</f>
        <v>1170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</row>
    <row r="77" spans="1:145" s="23" customFormat="1" ht="33.75">
      <c r="A77" s="68" t="s">
        <v>95</v>
      </c>
      <c r="B77" s="78"/>
      <c r="C77" s="78"/>
      <c r="D77" s="78"/>
      <c r="E77" s="79">
        <v>240</v>
      </c>
      <c r="F77" s="87">
        <f>1080+90</f>
        <v>1170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</row>
    <row r="78" spans="1:145" s="23" customFormat="1" ht="22.5">
      <c r="A78" s="70" t="s">
        <v>251</v>
      </c>
      <c r="B78" s="78"/>
      <c r="C78" s="78"/>
      <c r="D78" s="78" t="s">
        <v>252</v>
      </c>
      <c r="E78" s="79"/>
      <c r="F78" s="87">
        <v>150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</row>
    <row r="79" spans="1:145" s="23" customFormat="1" ht="33.75">
      <c r="A79" s="68" t="s">
        <v>225</v>
      </c>
      <c r="B79" s="78"/>
      <c r="C79" s="78"/>
      <c r="D79" s="78"/>
      <c r="E79" s="79">
        <v>600</v>
      </c>
      <c r="F79" s="87">
        <v>150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</row>
    <row r="80" spans="1:145" s="23" customFormat="1" ht="33.75">
      <c r="A80" s="68" t="s">
        <v>226</v>
      </c>
      <c r="B80" s="75"/>
      <c r="C80" s="75"/>
      <c r="D80" s="75"/>
      <c r="E80" s="75" t="s">
        <v>43</v>
      </c>
      <c r="F80" s="87">
        <v>150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</row>
    <row r="81" spans="1:6" ht="22.5">
      <c r="A81" s="70" t="s">
        <v>435</v>
      </c>
      <c r="B81" s="75"/>
      <c r="C81" s="75"/>
      <c r="D81" s="75" t="s">
        <v>253</v>
      </c>
      <c r="E81" s="75"/>
      <c r="F81" s="87">
        <f>F82+F84</f>
        <v>27478.2</v>
      </c>
    </row>
    <row r="82" spans="1:6" ht="22.5">
      <c r="A82" s="68" t="s">
        <v>94</v>
      </c>
      <c r="B82" s="75"/>
      <c r="C82" s="75"/>
      <c r="D82" s="75"/>
      <c r="E82" s="75" t="s">
        <v>47</v>
      </c>
      <c r="F82" s="87">
        <f>F83</f>
        <v>3268.2</v>
      </c>
    </row>
    <row r="83" spans="1:6" ht="33.75">
      <c r="A83" s="68" t="s">
        <v>95</v>
      </c>
      <c r="B83" s="75"/>
      <c r="C83" s="75"/>
      <c r="D83" s="75"/>
      <c r="E83" s="75" t="s">
        <v>48</v>
      </c>
      <c r="F83" s="87">
        <f>6010-2096.8-305-340</f>
        <v>3268.2</v>
      </c>
    </row>
    <row r="84" spans="1:6" ht="12.75">
      <c r="A84" s="68" t="s">
        <v>56</v>
      </c>
      <c r="B84" s="75"/>
      <c r="C84" s="75"/>
      <c r="D84" s="75"/>
      <c r="E84" s="75" t="s">
        <v>57</v>
      </c>
      <c r="F84" s="87">
        <f>F85</f>
        <v>24210</v>
      </c>
    </row>
    <row r="85" spans="1:6" ht="12.75">
      <c r="A85" s="68" t="s">
        <v>22</v>
      </c>
      <c r="B85" s="75"/>
      <c r="C85" s="75"/>
      <c r="D85" s="75"/>
      <c r="E85" s="75" t="s">
        <v>44</v>
      </c>
      <c r="F85" s="87">
        <f>24435+750-2000+1025</f>
        <v>24210</v>
      </c>
    </row>
    <row r="86" spans="1:6" ht="67.5">
      <c r="A86" s="131" t="s">
        <v>356</v>
      </c>
      <c r="B86" s="75"/>
      <c r="C86" s="75"/>
      <c r="D86" s="75" t="s">
        <v>254</v>
      </c>
      <c r="E86" s="75"/>
      <c r="F86" s="87">
        <f>F87</f>
        <v>609</v>
      </c>
    </row>
    <row r="87" spans="1:6" ht="12.75">
      <c r="A87" s="6" t="s">
        <v>49</v>
      </c>
      <c r="B87" s="75"/>
      <c r="C87" s="75"/>
      <c r="D87" s="75"/>
      <c r="E87" s="28" t="s">
        <v>51</v>
      </c>
      <c r="F87" s="100">
        <f>F89+F88</f>
        <v>609</v>
      </c>
    </row>
    <row r="88" spans="1:6" ht="12.75">
      <c r="A88" s="6" t="s">
        <v>412</v>
      </c>
      <c r="B88" s="75"/>
      <c r="C88" s="75"/>
      <c r="D88" s="75"/>
      <c r="E88" s="28" t="s">
        <v>411</v>
      </c>
      <c r="F88" s="100">
        <f>120+6+5</f>
        <v>131</v>
      </c>
    </row>
    <row r="89" spans="1:6" ht="12.75">
      <c r="A89" s="6" t="s">
        <v>50</v>
      </c>
      <c r="B89" s="75"/>
      <c r="C89" s="75"/>
      <c r="D89" s="75"/>
      <c r="E89" s="28" t="s">
        <v>55</v>
      </c>
      <c r="F89" s="100">
        <f>200+300-120-6+337-233</f>
        <v>478</v>
      </c>
    </row>
    <row r="90" spans="1:6" ht="22.5">
      <c r="A90" s="117" t="s">
        <v>255</v>
      </c>
      <c r="B90" s="28"/>
      <c r="C90" s="28"/>
      <c r="D90" s="28" t="s">
        <v>256</v>
      </c>
      <c r="E90" s="75"/>
      <c r="F90" s="87">
        <f>F91</f>
        <v>383</v>
      </c>
    </row>
    <row r="91" spans="1:6" ht="22.5">
      <c r="A91" s="68" t="s">
        <v>94</v>
      </c>
      <c r="B91" s="28"/>
      <c r="C91" s="28"/>
      <c r="D91" s="28"/>
      <c r="E91" s="28" t="s">
        <v>47</v>
      </c>
      <c r="F91" s="87">
        <f>F92</f>
        <v>383</v>
      </c>
    </row>
    <row r="92" spans="1:6" ht="33.75">
      <c r="A92" s="69" t="s">
        <v>95</v>
      </c>
      <c r="B92" s="28"/>
      <c r="C92" s="28"/>
      <c r="D92" s="28"/>
      <c r="E92" s="28" t="s">
        <v>48</v>
      </c>
      <c r="F92" s="87">
        <f>1050-337-330</f>
        <v>383</v>
      </c>
    </row>
    <row r="93" spans="1:6" ht="22.5">
      <c r="A93" s="117" t="s">
        <v>257</v>
      </c>
      <c r="B93" s="28"/>
      <c r="C93" s="28"/>
      <c r="D93" s="28" t="s">
        <v>258</v>
      </c>
      <c r="E93" s="28"/>
      <c r="F93" s="87">
        <f>F94</f>
        <v>2300</v>
      </c>
    </row>
    <row r="94" spans="1:6" ht="22.5">
      <c r="A94" s="68" t="s">
        <v>94</v>
      </c>
      <c r="B94" s="28"/>
      <c r="C94" s="28"/>
      <c r="D94" s="28"/>
      <c r="E94" s="28" t="s">
        <v>47</v>
      </c>
      <c r="F94" s="87">
        <f>F95</f>
        <v>2300</v>
      </c>
    </row>
    <row r="95" spans="1:6" ht="33.75">
      <c r="A95" s="68" t="s">
        <v>95</v>
      </c>
      <c r="B95" s="75"/>
      <c r="C95" s="75"/>
      <c r="D95" s="75"/>
      <c r="E95" s="75" t="s">
        <v>48</v>
      </c>
      <c r="F95" s="87">
        <f>2300+500-500</f>
        <v>2300</v>
      </c>
    </row>
    <row r="96" spans="1:6" ht="33.75">
      <c r="A96" s="117" t="s">
        <v>297</v>
      </c>
      <c r="B96" s="75"/>
      <c r="C96" s="75"/>
      <c r="D96" s="75" t="s">
        <v>259</v>
      </c>
      <c r="E96" s="75"/>
      <c r="F96" s="87">
        <f>F97</f>
        <v>300</v>
      </c>
    </row>
    <row r="97" spans="1:6" ht="22.5">
      <c r="A97" s="68" t="s">
        <v>94</v>
      </c>
      <c r="B97" s="75"/>
      <c r="C97" s="75"/>
      <c r="D97" s="75"/>
      <c r="E97" s="75" t="s">
        <v>47</v>
      </c>
      <c r="F97" s="87">
        <f>F98</f>
        <v>300</v>
      </c>
    </row>
    <row r="98" spans="1:6" ht="33.75">
      <c r="A98" s="127" t="s">
        <v>95</v>
      </c>
      <c r="B98" s="75"/>
      <c r="C98" s="75"/>
      <c r="D98" s="75"/>
      <c r="E98" s="75" t="s">
        <v>48</v>
      </c>
      <c r="F98" s="94">
        <f>500-200</f>
        <v>300</v>
      </c>
    </row>
    <row r="99" spans="1:6" ht="123.75">
      <c r="A99" s="117" t="s">
        <v>298</v>
      </c>
      <c r="B99" s="75"/>
      <c r="C99" s="75"/>
      <c r="D99" s="75" t="s">
        <v>260</v>
      </c>
      <c r="E99" s="75"/>
      <c r="F99" s="94">
        <f>F100</f>
        <v>870</v>
      </c>
    </row>
    <row r="100" spans="1:6" ht="12.75">
      <c r="A100" s="68" t="s">
        <v>56</v>
      </c>
      <c r="B100" s="75"/>
      <c r="C100" s="75"/>
      <c r="D100" s="75"/>
      <c r="E100" s="75" t="s">
        <v>57</v>
      </c>
      <c r="F100" s="94">
        <f>F101</f>
        <v>870</v>
      </c>
    </row>
    <row r="101" spans="1:6" ht="12.75">
      <c r="A101" s="128" t="s">
        <v>22</v>
      </c>
      <c r="B101" s="75"/>
      <c r="C101" s="75"/>
      <c r="D101" s="75"/>
      <c r="E101" s="76">
        <v>540</v>
      </c>
      <c r="F101" s="87">
        <v>870</v>
      </c>
    </row>
    <row r="102" spans="1:6" ht="247.5">
      <c r="A102" s="129" t="s">
        <v>433</v>
      </c>
      <c r="B102" s="75"/>
      <c r="C102" s="75"/>
      <c r="D102" s="75" t="s">
        <v>261</v>
      </c>
      <c r="E102" s="76"/>
      <c r="F102" s="87">
        <f>F103</f>
        <v>2631</v>
      </c>
    </row>
    <row r="103" spans="1:6" ht="12.75">
      <c r="A103" s="68" t="s">
        <v>56</v>
      </c>
      <c r="B103" s="75"/>
      <c r="C103" s="75"/>
      <c r="D103" s="75"/>
      <c r="E103" s="76">
        <v>500</v>
      </c>
      <c r="F103" s="87">
        <f>F104</f>
        <v>2631</v>
      </c>
    </row>
    <row r="104" spans="1:6" ht="12.75">
      <c r="A104" s="68" t="s">
        <v>22</v>
      </c>
      <c r="B104" s="75"/>
      <c r="C104" s="75"/>
      <c r="D104" s="75"/>
      <c r="E104" s="75" t="s">
        <v>44</v>
      </c>
      <c r="F104" s="87">
        <f>2300+331</f>
        <v>2631</v>
      </c>
    </row>
    <row r="105" spans="1:6" ht="101.25">
      <c r="A105" s="117" t="s">
        <v>300</v>
      </c>
      <c r="B105" s="75"/>
      <c r="C105" s="75"/>
      <c r="D105" s="75" t="s">
        <v>262</v>
      </c>
      <c r="E105" s="75"/>
      <c r="F105" s="87">
        <v>800</v>
      </c>
    </row>
    <row r="106" spans="1:6" ht="12.75">
      <c r="A106" s="68" t="s">
        <v>56</v>
      </c>
      <c r="B106" s="75"/>
      <c r="C106" s="75"/>
      <c r="D106" s="75"/>
      <c r="E106" s="75" t="s">
        <v>57</v>
      </c>
      <c r="F106" s="87">
        <v>800</v>
      </c>
    </row>
    <row r="107" spans="1:6" ht="12.75">
      <c r="A107" s="71" t="s">
        <v>22</v>
      </c>
      <c r="B107" s="75"/>
      <c r="C107" s="75"/>
      <c r="D107" s="75"/>
      <c r="E107" s="76">
        <v>540</v>
      </c>
      <c r="F107" s="87">
        <v>800</v>
      </c>
    </row>
    <row r="108" spans="1:6" ht="123.75">
      <c r="A108" s="117" t="s">
        <v>301</v>
      </c>
      <c r="B108" s="75"/>
      <c r="C108" s="75"/>
      <c r="D108" s="75" t="s">
        <v>263</v>
      </c>
      <c r="E108" s="75"/>
      <c r="F108" s="87">
        <f>F109</f>
        <v>527</v>
      </c>
    </row>
    <row r="109" spans="1:6" ht="12.75">
      <c r="A109" s="68" t="s">
        <v>56</v>
      </c>
      <c r="B109" s="75"/>
      <c r="C109" s="75"/>
      <c r="D109" s="75"/>
      <c r="E109" s="75" t="s">
        <v>57</v>
      </c>
      <c r="F109" s="87">
        <f>F110</f>
        <v>527</v>
      </c>
    </row>
    <row r="110" spans="1:6" ht="12.75">
      <c r="A110" s="68" t="s">
        <v>22</v>
      </c>
      <c r="B110" s="75"/>
      <c r="C110" s="75"/>
      <c r="D110" s="75"/>
      <c r="E110" s="75" t="s">
        <v>44</v>
      </c>
      <c r="F110" s="87">
        <f>4127-3600</f>
        <v>527</v>
      </c>
    </row>
    <row r="111" spans="1:6" ht="281.25">
      <c r="A111" s="117" t="s">
        <v>302</v>
      </c>
      <c r="B111" s="75"/>
      <c r="C111" s="75"/>
      <c r="D111" s="75" t="s">
        <v>264</v>
      </c>
      <c r="E111" s="75"/>
      <c r="F111" s="87">
        <f>F112</f>
        <v>2012</v>
      </c>
    </row>
    <row r="112" spans="1:6" ht="12.75">
      <c r="A112" s="68" t="s">
        <v>56</v>
      </c>
      <c r="B112" s="75"/>
      <c r="C112" s="75"/>
      <c r="D112" s="75"/>
      <c r="E112" s="75" t="s">
        <v>57</v>
      </c>
      <c r="F112" s="87">
        <f>F113</f>
        <v>2012</v>
      </c>
    </row>
    <row r="113" spans="1:6" ht="12.75">
      <c r="A113" s="68" t="s">
        <v>22</v>
      </c>
      <c r="B113" s="75"/>
      <c r="C113" s="75"/>
      <c r="D113" s="75"/>
      <c r="E113" s="75" t="s">
        <v>44</v>
      </c>
      <c r="F113" s="87">
        <f>1800+212</f>
        <v>2012</v>
      </c>
    </row>
    <row r="114" spans="1:6" ht="33.75">
      <c r="A114" s="117" t="s">
        <v>415</v>
      </c>
      <c r="B114" s="75"/>
      <c r="C114" s="75"/>
      <c r="D114" s="75" t="s">
        <v>416</v>
      </c>
      <c r="E114" s="75"/>
      <c r="F114" s="87">
        <f>F115</f>
        <v>5390</v>
      </c>
    </row>
    <row r="115" spans="1:6" ht="12.75">
      <c r="A115" s="68" t="s">
        <v>56</v>
      </c>
      <c r="B115" s="75"/>
      <c r="C115" s="75"/>
      <c r="D115" s="75"/>
      <c r="E115" s="75" t="s">
        <v>57</v>
      </c>
      <c r="F115" s="87">
        <f>F116</f>
        <v>5390</v>
      </c>
    </row>
    <row r="116" spans="1:6" ht="12.75">
      <c r="A116" s="68" t="s">
        <v>22</v>
      </c>
      <c r="B116" s="75"/>
      <c r="C116" s="75"/>
      <c r="D116" s="75"/>
      <c r="E116" s="75" t="s">
        <v>44</v>
      </c>
      <c r="F116" s="87">
        <f>5470-80</f>
        <v>5390</v>
      </c>
    </row>
    <row r="117" spans="1:6" ht="123.75">
      <c r="A117" s="117" t="s">
        <v>303</v>
      </c>
      <c r="B117" s="75"/>
      <c r="C117" s="75"/>
      <c r="D117" s="75" t="s">
        <v>296</v>
      </c>
      <c r="E117" s="75"/>
      <c r="F117" s="87">
        <f>F118</f>
        <v>0</v>
      </c>
    </row>
    <row r="118" spans="1:6" ht="12.75">
      <c r="A118" s="68" t="s">
        <v>56</v>
      </c>
      <c r="B118" s="75"/>
      <c r="C118" s="75"/>
      <c r="D118" s="75"/>
      <c r="E118" s="75" t="s">
        <v>57</v>
      </c>
      <c r="F118" s="87">
        <f>F119</f>
        <v>0</v>
      </c>
    </row>
    <row r="119" spans="1:6" ht="12.75">
      <c r="A119" s="68" t="s">
        <v>22</v>
      </c>
      <c r="B119" s="75"/>
      <c r="C119" s="75"/>
      <c r="D119" s="75"/>
      <c r="E119" s="75" t="s">
        <v>44</v>
      </c>
      <c r="F119" s="87">
        <f>200-200</f>
        <v>0</v>
      </c>
    </row>
    <row r="120" spans="1:6" ht="22.5">
      <c r="A120" s="72" t="s">
        <v>284</v>
      </c>
      <c r="B120" s="80" t="s">
        <v>4</v>
      </c>
      <c r="C120" s="80" t="s">
        <v>279</v>
      </c>
      <c r="D120" s="80"/>
      <c r="E120" s="80"/>
      <c r="F120" s="95">
        <f>F121+F144</f>
        <v>24183.22</v>
      </c>
    </row>
    <row r="121" spans="1:6" ht="33.75">
      <c r="A121" s="68" t="s">
        <v>33</v>
      </c>
      <c r="B121" s="75" t="s">
        <v>4</v>
      </c>
      <c r="C121" s="75" t="s">
        <v>28</v>
      </c>
      <c r="D121" s="75"/>
      <c r="E121" s="75"/>
      <c r="F121" s="87">
        <f>F122+F134</f>
        <v>7590.02</v>
      </c>
    </row>
    <row r="122" spans="1:6" ht="33.75">
      <c r="A122" s="117" t="s">
        <v>108</v>
      </c>
      <c r="B122" s="75"/>
      <c r="C122" s="75"/>
      <c r="D122" s="75" t="s">
        <v>109</v>
      </c>
      <c r="E122" s="75"/>
      <c r="F122" s="87">
        <f>F123</f>
        <v>600</v>
      </c>
    </row>
    <row r="123" spans="1:6" ht="33.75">
      <c r="A123" s="68" t="s">
        <v>118</v>
      </c>
      <c r="B123" s="75"/>
      <c r="C123" s="75"/>
      <c r="D123" s="75" t="s">
        <v>119</v>
      </c>
      <c r="E123" s="75"/>
      <c r="F123" s="87">
        <f>F124</f>
        <v>600</v>
      </c>
    </row>
    <row r="124" spans="1:6" ht="33.75">
      <c r="A124" s="132" t="s">
        <v>120</v>
      </c>
      <c r="B124" s="75"/>
      <c r="C124" s="75"/>
      <c r="D124" s="75" t="s">
        <v>121</v>
      </c>
      <c r="E124" s="75"/>
      <c r="F124" s="87">
        <f>F125+F128+F131</f>
        <v>600</v>
      </c>
    </row>
    <row r="125" spans="1:6" ht="12.75">
      <c r="A125" s="70" t="s">
        <v>122</v>
      </c>
      <c r="B125" s="75"/>
      <c r="C125" s="75"/>
      <c r="D125" s="75" t="s">
        <v>123</v>
      </c>
      <c r="E125" s="75"/>
      <c r="F125" s="87">
        <v>450</v>
      </c>
    </row>
    <row r="126" spans="1:6" ht="22.5">
      <c r="A126" s="68" t="s">
        <v>94</v>
      </c>
      <c r="B126" s="75"/>
      <c r="C126" s="75"/>
      <c r="D126" s="75"/>
      <c r="E126" s="75" t="s">
        <v>47</v>
      </c>
      <c r="F126" s="87">
        <v>450</v>
      </c>
    </row>
    <row r="127" spans="1:6" ht="33.75">
      <c r="A127" s="68" t="s">
        <v>95</v>
      </c>
      <c r="B127" s="75"/>
      <c r="C127" s="75"/>
      <c r="D127" s="75"/>
      <c r="E127" s="75" t="s">
        <v>48</v>
      </c>
      <c r="F127" s="87">
        <v>450</v>
      </c>
    </row>
    <row r="128" spans="1:6" ht="56.25">
      <c r="A128" s="70" t="s">
        <v>124</v>
      </c>
      <c r="B128" s="75"/>
      <c r="C128" s="75"/>
      <c r="D128" s="75" t="s">
        <v>125</v>
      </c>
      <c r="E128" s="75"/>
      <c r="F128" s="87">
        <v>150</v>
      </c>
    </row>
    <row r="129" spans="1:6" ht="22.5">
      <c r="A129" s="68" t="s">
        <v>94</v>
      </c>
      <c r="B129" s="75"/>
      <c r="C129" s="75"/>
      <c r="D129" s="75"/>
      <c r="E129" s="75" t="s">
        <v>47</v>
      </c>
      <c r="F129" s="87">
        <v>150</v>
      </c>
    </row>
    <row r="130" spans="1:6" ht="33.75">
      <c r="A130" s="68" t="s">
        <v>95</v>
      </c>
      <c r="B130" s="75"/>
      <c r="C130" s="75"/>
      <c r="D130" s="75"/>
      <c r="E130" s="75" t="s">
        <v>48</v>
      </c>
      <c r="F130" s="87">
        <v>150</v>
      </c>
    </row>
    <row r="131" spans="1:6" ht="45">
      <c r="A131" s="117" t="s">
        <v>126</v>
      </c>
      <c r="B131" s="75"/>
      <c r="C131" s="75"/>
      <c r="D131" s="75" t="s">
        <v>127</v>
      </c>
      <c r="E131" s="75"/>
      <c r="F131" s="87">
        <f>F132</f>
        <v>0</v>
      </c>
    </row>
    <row r="132" spans="1:6" ht="22.5">
      <c r="A132" s="68" t="s">
        <v>94</v>
      </c>
      <c r="B132" s="75"/>
      <c r="C132" s="75"/>
      <c r="D132" s="75"/>
      <c r="E132" s="75" t="s">
        <v>47</v>
      </c>
      <c r="F132" s="87">
        <f>F133</f>
        <v>0</v>
      </c>
    </row>
    <row r="133" spans="1:6" ht="33.75">
      <c r="A133" s="68" t="s">
        <v>95</v>
      </c>
      <c r="B133" s="75"/>
      <c r="C133" s="75"/>
      <c r="D133" s="75"/>
      <c r="E133" s="75" t="s">
        <v>48</v>
      </c>
      <c r="F133" s="87">
        <f>100-100</f>
        <v>0</v>
      </c>
    </row>
    <row r="134" spans="1:6" ht="22.5">
      <c r="A134" s="70" t="s">
        <v>53</v>
      </c>
      <c r="B134" s="75"/>
      <c r="C134" s="75"/>
      <c r="D134" s="75" t="s">
        <v>246</v>
      </c>
      <c r="E134" s="75"/>
      <c r="F134" s="87">
        <f>F135+F138+F141</f>
        <v>6990.02</v>
      </c>
    </row>
    <row r="135" spans="1:6" ht="33.75">
      <c r="A135" s="70" t="s">
        <v>265</v>
      </c>
      <c r="B135" s="75"/>
      <c r="C135" s="75"/>
      <c r="D135" s="75" t="s">
        <v>266</v>
      </c>
      <c r="E135" s="75"/>
      <c r="F135" s="87">
        <f>F136</f>
        <v>0</v>
      </c>
    </row>
    <row r="136" spans="1:6" ht="12.75">
      <c r="A136" s="71" t="s">
        <v>56</v>
      </c>
      <c r="B136" s="75"/>
      <c r="C136" s="75"/>
      <c r="D136" s="75"/>
      <c r="E136" s="75" t="s">
        <v>57</v>
      </c>
      <c r="F136" s="87">
        <f>F137</f>
        <v>0</v>
      </c>
    </row>
    <row r="137" spans="1:6" ht="12.75">
      <c r="A137" s="68" t="s">
        <v>22</v>
      </c>
      <c r="B137" s="75"/>
      <c r="C137" s="75"/>
      <c r="D137" s="75"/>
      <c r="E137" s="75" t="s">
        <v>44</v>
      </c>
      <c r="F137" s="87">
        <f>100-100</f>
        <v>0</v>
      </c>
    </row>
    <row r="138" spans="1:6" ht="33.75">
      <c r="A138" s="117" t="s">
        <v>267</v>
      </c>
      <c r="B138" s="75"/>
      <c r="C138" s="75"/>
      <c r="D138" s="75" t="s">
        <v>268</v>
      </c>
      <c r="E138" s="75"/>
      <c r="F138" s="87">
        <f>F139</f>
        <v>6490.02</v>
      </c>
    </row>
    <row r="139" spans="1:6" ht="12.75">
      <c r="A139" s="70" t="s">
        <v>56</v>
      </c>
      <c r="B139" s="75"/>
      <c r="C139" s="75"/>
      <c r="D139" s="75"/>
      <c r="E139" s="75" t="s">
        <v>57</v>
      </c>
      <c r="F139" s="87">
        <f>F140</f>
        <v>6490.02</v>
      </c>
    </row>
    <row r="140" spans="1:6" ht="12.75">
      <c r="A140" s="68" t="s">
        <v>22</v>
      </c>
      <c r="B140" s="75"/>
      <c r="C140" s="75"/>
      <c r="D140" s="75"/>
      <c r="E140" s="75" t="s">
        <v>44</v>
      </c>
      <c r="F140" s="87">
        <f>14520-8069.5+39.52</f>
        <v>6490.02</v>
      </c>
    </row>
    <row r="141" spans="1:6" ht="33.75">
      <c r="A141" s="70" t="s">
        <v>269</v>
      </c>
      <c r="B141" s="75"/>
      <c r="C141" s="75"/>
      <c r="D141" s="75" t="s">
        <v>270</v>
      </c>
      <c r="E141" s="75"/>
      <c r="F141" s="87">
        <v>500</v>
      </c>
    </row>
    <row r="142" spans="1:6" ht="12.75">
      <c r="A142" s="68" t="s">
        <v>56</v>
      </c>
      <c r="B142" s="75"/>
      <c r="C142" s="75"/>
      <c r="D142" s="75"/>
      <c r="E142" s="75" t="s">
        <v>57</v>
      </c>
      <c r="F142" s="87">
        <v>500</v>
      </c>
    </row>
    <row r="143" spans="1:6" ht="12.75">
      <c r="A143" s="68" t="s">
        <v>22</v>
      </c>
      <c r="B143" s="75"/>
      <c r="C143" s="75"/>
      <c r="D143" s="75"/>
      <c r="E143" s="75" t="s">
        <v>44</v>
      </c>
      <c r="F143" s="87">
        <v>500</v>
      </c>
    </row>
    <row r="144" spans="1:6" ht="33.75">
      <c r="A144" s="70" t="s">
        <v>34</v>
      </c>
      <c r="B144" s="75" t="s">
        <v>4</v>
      </c>
      <c r="C144" s="75" t="s">
        <v>8</v>
      </c>
      <c r="D144" s="75"/>
      <c r="E144" s="75"/>
      <c r="F144" s="87">
        <f>F145+F174</f>
        <v>16593.2</v>
      </c>
    </row>
    <row r="145" spans="1:6" ht="33.75">
      <c r="A145" s="68" t="s">
        <v>108</v>
      </c>
      <c r="B145" s="75"/>
      <c r="C145" s="75"/>
      <c r="D145" s="75" t="s">
        <v>109</v>
      </c>
      <c r="E145" s="75"/>
      <c r="F145" s="87">
        <f>F146+F160</f>
        <v>16593.2</v>
      </c>
    </row>
    <row r="146" spans="1:6" ht="33.75">
      <c r="A146" s="68" t="s">
        <v>110</v>
      </c>
      <c r="B146" s="75"/>
      <c r="C146" s="75"/>
      <c r="D146" s="75" t="s">
        <v>111</v>
      </c>
      <c r="E146" s="75"/>
      <c r="F146" s="87">
        <f>F147</f>
        <v>600</v>
      </c>
    </row>
    <row r="147" spans="1:6" ht="33.75">
      <c r="A147" s="68" t="s">
        <v>112</v>
      </c>
      <c r="B147" s="75"/>
      <c r="C147" s="75"/>
      <c r="D147" s="75" t="s">
        <v>113</v>
      </c>
      <c r="E147" s="75"/>
      <c r="F147" s="87">
        <f>F148+F151+F154+F157</f>
        <v>600</v>
      </c>
    </row>
    <row r="148" spans="1:6" ht="22.5">
      <c r="A148" s="117" t="s">
        <v>114</v>
      </c>
      <c r="B148" s="75"/>
      <c r="C148" s="75"/>
      <c r="D148" s="75" t="s">
        <v>115</v>
      </c>
      <c r="E148" s="75"/>
      <c r="F148" s="87">
        <f>F149</f>
        <v>420</v>
      </c>
    </row>
    <row r="149" spans="1:6" ht="22.5">
      <c r="A149" s="68" t="s">
        <v>94</v>
      </c>
      <c r="B149" s="75"/>
      <c r="C149" s="75"/>
      <c r="D149" s="75"/>
      <c r="E149" s="75" t="s">
        <v>47</v>
      </c>
      <c r="F149" s="87">
        <f>F150</f>
        <v>420</v>
      </c>
    </row>
    <row r="150" spans="1:6" ht="33.75">
      <c r="A150" s="68" t="s">
        <v>95</v>
      </c>
      <c r="B150" s="75"/>
      <c r="C150" s="75"/>
      <c r="D150" s="75"/>
      <c r="E150" s="75" t="s">
        <v>48</v>
      </c>
      <c r="F150" s="87">
        <f>500-80</f>
        <v>420</v>
      </c>
    </row>
    <row r="151" spans="1:6" ht="12.75">
      <c r="A151" s="70" t="s">
        <v>116</v>
      </c>
      <c r="B151" s="75"/>
      <c r="C151" s="75"/>
      <c r="D151" s="75" t="s">
        <v>117</v>
      </c>
      <c r="E151" s="75"/>
      <c r="F151" s="87">
        <f>F152</f>
        <v>95</v>
      </c>
    </row>
    <row r="152" spans="1:6" ht="22.5">
      <c r="A152" s="68" t="s">
        <v>94</v>
      </c>
      <c r="B152" s="75"/>
      <c r="C152" s="75"/>
      <c r="D152" s="75"/>
      <c r="E152" s="75" t="s">
        <v>47</v>
      </c>
      <c r="F152" s="87">
        <f>F153</f>
        <v>95</v>
      </c>
    </row>
    <row r="153" spans="1:6" ht="33.75">
      <c r="A153" s="68" t="s">
        <v>95</v>
      </c>
      <c r="B153" s="75"/>
      <c r="C153" s="75"/>
      <c r="D153" s="75"/>
      <c r="E153" s="75" t="s">
        <v>48</v>
      </c>
      <c r="F153" s="87">
        <f>100-5</f>
        <v>95</v>
      </c>
    </row>
    <row r="154" spans="1:6" ht="22.5">
      <c r="A154" s="157" t="s">
        <v>366</v>
      </c>
      <c r="B154" s="75"/>
      <c r="C154" s="75"/>
      <c r="D154" s="75" t="s">
        <v>367</v>
      </c>
      <c r="E154" s="75"/>
      <c r="F154" s="87">
        <f>F155</f>
        <v>0</v>
      </c>
    </row>
    <row r="155" spans="1:6" ht="22.5">
      <c r="A155" s="68" t="s">
        <v>94</v>
      </c>
      <c r="B155" s="75"/>
      <c r="C155" s="75"/>
      <c r="D155" s="75"/>
      <c r="E155" s="75" t="s">
        <v>47</v>
      </c>
      <c r="F155" s="87">
        <f>F156</f>
        <v>0</v>
      </c>
    </row>
    <row r="156" spans="1:6" ht="33.75">
      <c r="A156" s="68" t="s">
        <v>95</v>
      </c>
      <c r="B156" s="75"/>
      <c r="C156" s="75"/>
      <c r="D156" s="75"/>
      <c r="E156" s="75" t="s">
        <v>48</v>
      </c>
      <c r="F156" s="87">
        <f>3000-3000</f>
        <v>0</v>
      </c>
    </row>
    <row r="157" spans="1:6" ht="33.75">
      <c r="A157" s="117" t="s">
        <v>448</v>
      </c>
      <c r="B157" s="75"/>
      <c r="C157" s="75"/>
      <c r="D157" s="75" t="s">
        <v>449</v>
      </c>
      <c r="E157" s="75"/>
      <c r="F157" s="87">
        <f>F158</f>
        <v>85</v>
      </c>
    </row>
    <row r="158" spans="1:6" ht="22.5">
      <c r="A158" s="68" t="s">
        <v>94</v>
      </c>
      <c r="B158" s="75"/>
      <c r="C158" s="75"/>
      <c r="D158" s="75"/>
      <c r="E158" s="75" t="s">
        <v>47</v>
      </c>
      <c r="F158" s="87">
        <f>F159</f>
        <v>85</v>
      </c>
    </row>
    <row r="159" spans="1:6" ht="33.75">
      <c r="A159" s="68" t="s">
        <v>95</v>
      </c>
      <c r="B159" s="75"/>
      <c r="C159" s="75"/>
      <c r="D159" s="75"/>
      <c r="E159" s="75" t="s">
        <v>48</v>
      </c>
      <c r="F159" s="87">
        <f>100-15</f>
        <v>85</v>
      </c>
    </row>
    <row r="160" spans="1:6" ht="33.75">
      <c r="A160" s="70" t="s">
        <v>128</v>
      </c>
      <c r="B160" s="75"/>
      <c r="C160" s="75"/>
      <c r="D160" s="75" t="s">
        <v>129</v>
      </c>
      <c r="E160" s="75"/>
      <c r="F160" s="87">
        <f>F161</f>
        <v>15993.2</v>
      </c>
    </row>
    <row r="161" spans="1:6" ht="33.75">
      <c r="A161" s="68" t="s">
        <v>130</v>
      </c>
      <c r="B161" s="75"/>
      <c r="C161" s="75"/>
      <c r="D161" s="75" t="s">
        <v>131</v>
      </c>
      <c r="E161" s="75"/>
      <c r="F161" s="87">
        <f>F162+F165+F168+F171</f>
        <v>15993.2</v>
      </c>
    </row>
    <row r="162" spans="1:6" ht="22.5">
      <c r="A162" s="117" t="s">
        <v>132</v>
      </c>
      <c r="B162" s="75"/>
      <c r="C162" s="75"/>
      <c r="D162" s="75" t="s">
        <v>133</v>
      </c>
      <c r="E162" s="75"/>
      <c r="F162" s="87">
        <f>F163</f>
        <v>1110</v>
      </c>
    </row>
    <row r="163" spans="1:6" ht="22.5">
      <c r="A163" s="68" t="s">
        <v>94</v>
      </c>
      <c r="B163" s="75"/>
      <c r="C163" s="75"/>
      <c r="D163" s="75"/>
      <c r="E163" s="75" t="s">
        <v>47</v>
      </c>
      <c r="F163" s="87">
        <f>F164</f>
        <v>1110</v>
      </c>
    </row>
    <row r="164" spans="1:6" ht="33.75">
      <c r="A164" s="116" t="s">
        <v>95</v>
      </c>
      <c r="B164" s="75"/>
      <c r="C164" s="75"/>
      <c r="D164" s="75"/>
      <c r="E164" s="75" t="s">
        <v>48</v>
      </c>
      <c r="F164" s="87">
        <f>1500-390</f>
        <v>1110</v>
      </c>
    </row>
    <row r="165" spans="1:6" ht="18.75" customHeight="1">
      <c r="A165" s="70" t="s">
        <v>134</v>
      </c>
      <c r="B165" s="75"/>
      <c r="C165" s="75"/>
      <c r="D165" s="75" t="s">
        <v>135</v>
      </c>
      <c r="E165" s="75"/>
      <c r="F165" s="87">
        <f>F166</f>
        <v>400</v>
      </c>
    </row>
    <row r="166" spans="1:6" ht="56.25">
      <c r="A166" s="132" t="s">
        <v>136</v>
      </c>
      <c r="B166" s="75"/>
      <c r="C166" s="75"/>
      <c r="D166" s="75"/>
      <c r="E166" s="75" t="s">
        <v>46</v>
      </c>
      <c r="F166" s="87">
        <f>F167</f>
        <v>400</v>
      </c>
    </row>
    <row r="167" spans="1:6" ht="22.5">
      <c r="A167" s="68" t="s">
        <v>45</v>
      </c>
      <c r="B167" s="75"/>
      <c r="C167" s="75"/>
      <c r="D167" s="75"/>
      <c r="E167" s="75" t="s">
        <v>52</v>
      </c>
      <c r="F167" s="87">
        <f>500-100</f>
        <v>400</v>
      </c>
    </row>
    <row r="168" spans="1:6" ht="135">
      <c r="A168" s="150" t="s">
        <v>419</v>
      </c>
      <c r="B168" s="136"/>
      <c r="C168" s="136"/>
      <c r="D168" s="136" t="s">
        <v>417</v>
      </c>
      <c r="E168" s="75"/>
      <c r="F168" s="87">
        <f>F169</f>
        <v>805</v>
      </c>
    </row>
    <row r="169" spans="1:6" ht="22.5">
      <c r="A169" s="139" t="s">
        <v>94</v>
      </c>
      <c r="B169" s="136"/>
      <c r="C169" s="165"/>
      <c r="D169" s="136"/>
      <c r="E169" s="75" t="s">
        <v>47</v>
      </c>
      <c r="F169" s="87">
        <f>F170</f>
        <v>805</v>
      </c>
    </row>
    <row r="170" spans="1:6" ht="33.75">
      <c r="A170" s="166" t="s">
        <v>95</v>
      </c>
      <c r="B170" s="136"/>
      <c r="C170" s="165"/>
      <c r="D170" s="136"/>
      <c r="E170" s="75" t="s">
        <v>48</v>
      </c>
      <c r="F170" s="87">
        <f>500+305</f>
        <v>805</v>
      </c>
    </row>
    <row r="171" spans="1:6" ht="123.75">
      <c r="A171" s="164" t="s">
        <v>418</v>
      </c>
      <c r="B171" s="136"/>
      <c r="C171" s="136"/>
      <c r="D171" s="136" t="s">
        <v>436</v>
      </c>
      <c r="E171" s="75"/>
      <c r="F171" s="87">
        <f>F172</f>
        <v>13678.2</v>
      </c>
    </row>
    <row r="172" spans="1:6" ht="22.5">
      <c r="A172" s="68" t="s">
        <v>94</v>
      </c>
      <c r="B172" s="75"/>
      <c r="C172" s="52"/>
      <c r="D172" s="75"/>
      <c r="E172" s="75" t="s">
        <v>47</v>
      </c>
      <c r="F172" s="87">
        <f>F173</f>
        <v>13678.2</v>
      </c>
    </row>
    <row r="173" spans="1:6" ht="33.75">
      <c r="A173" s="128" t="s">
        <v>95</v>
      </c>
      <c r="B173" s="75"/>
      <c r="C173" s="52"/>
      <c r="D173" s="75"/>
      <c r="E173" s="75" t="s">
        <v>48</v>
      </c>
      <c r="F173" s="87">
        <f>3022.8+10655.4</f>
        <v>13678.2</v>
      </c>
    </row>
    <row r="174" spans="1:6" ht="22.5">
      <c r="A174" s="70" t="s">
        <v>53</v>
      </c>
      <c r="B174" s="75"/>
      <c r="C174" s="75"/>
      <c r="D174" s="75" t="s">
        <v>246</v>
      </c>
      <c r="E174" s="75"/>
      <c r="F174" s="87">
        <f>F175</f>
        <v>0</v>
      </c>
    </row>
    <row r="175" spans="1:6" ht="45">
      <c r="A175" s="117" t="s">
        <v>271</v>
      </c>
      <c r="B175" s="75"/>
      <c r="C175" s="75"/>
      <c r="D175" s="75" t="s">
        <v>272</v>
      </c>
      <c r="E175" s="75"/>
      <c r="F175" s="87">
        <f>F176</f>
        <v>0</v>
      </c>
    </row>
    <row r="176" spans="1:6" ht="22.5">
      <c r="A176" s="68" t="s">
        <v>94</v>
      </c>
      <c r="B176" s="75"/>
      <c r="C176" s="75"/>
      <c r="D176" s="75"/>
      <c r="E176" s="75" t="s">
        <v>47</v>
      </c>
      <c r="F176" s="87">
        <f>F177</f>
        <v>0</v>
      </c>
    </row>
    <row r="177" spans="1:6" ht="33.75">
      <c r="A177" s="68" t="s">
        <v>95</v>
      </c>
      <c r="B177" s="75"/>
      <c r="C177" s="75"/>
      <c r="D177" s="75"/>
      <c r="E177" s="75" t="s">
        <v>48</v>
      </c>
      <c r="F177" s="87">
        <f>100-100</f>
        <v>0</v>
      </c>
    </row>
    <row r="178" spans="1:6" ht="12.75">
      <c r="A178" s="72" t="s">
        <v>285</v>
      </c>
      <c r="B178" s="80" t="s">
        <v>5</v>
      </c>
      <c r="C178" s="80" t="s">
        <v>279</v>
      </c>
      <c r="D178" s="80"/>
      <c r="E178" s="80"/>
      <c r="F178" s="95">
        <f>F179+F192+F256+F250</f>
        <v>345401.444</v>
      </c>
    </row>
    <row r="179" spans="1:6" ht="12.75">
      <c r="A179" s="152" t="s">
        <v>35</v>
      </c>
      <c r="B179" s="136" t="s">
        <v>5</v>
      </c>
      <c r="C179" s="136" t="s">
        <v>30</v>
      </c>
      <c r="D179" s="136"/>
      <c r="E179" s="136"/>
      <c r="F179" s="137">
        <f>F180</f>
        <v>5675.5</v>
      </c>
    </row>
    <row r="180" spans="1:6" ht="45">
      <c r="A180" s="139" t="s">
        <v>293</v>
      </c>
      <c r="B180" s="136"/>
      <c r="C180" s="136"/>
      <c r="D180" s="136" t="s">
        <v>144</v>
      </c>
      <c r="E180" s="136"/>
      <c r="F180" s="137">
        <f>F181</f>
        <v>5675.5</v>
      </c>
    </row>
    <row r="181" spans="1:6" ht="33.75">
      <c r="A181" s="139" t="s">
        <v>163</v>
      </c>
      <c r="B181" s="136"/>
      <c r="C181" s="136"/>
      <c r="D181" s="136" t="s">
        <v>164</v>
      </c>
      <c r="E181" s="136"/>
      <c r="F181" s="137">
        <f>F182</f>
        <v>5675.5</v>
      </c>
    </row>
    <row r="182" spans="1:6" ht="33.75">
      <c r="A182" s="153" t="s">
        <v>76</v>
      </c>
      <c r="B182" s="136"/>
      <c r="C182" s="136"/>
      <c r="D182" s="136" t="s">
        <v>165</v>
      </c>
      <c r="E182" s="136"/>
      <c r="F182" s="137">
        <f>F183+F189+F186</f>
        <v>5675.5</v>
      </c>
    </row>
    <row r="183" spans="1:6" ht="157.5">
      <c r="A183" s="150" t="s">
        <v>304</v>
      </c>
      <c r="B183" s="136"/>
      <c r="C183" s="136"/>
      <c r="D183" s="136" t="s">
        <v>166</v>
      </c>
      <c r="E183" s="136"/>
      <c r="F183" s="137">
        <f>F184</f>
        <v>0</v>
      </c>
    </row>
    <row r="184" spans="1:6" ht="12.75">
      <c r="A184" s="139" t="s">
        <v>56</v>
      </c>
      <c r="B184" s="136"/>
      <c r="C184" s="136"/>
      <c r="D184" s="136"/>
      <c r="E184" s="136" t="s">
        <v>57</v>
      </c>
      <c r="F184" s="137">
        <f>F185</f>
        <v>0</v>
      </c>
    </row>
    <row r="185" spans="1:6" ht="12.75">
      <c r="A185" s="139" t="s">
        <v>22</v>
      </c>
      <c r="B185" s="136"/>
      <c r="C185" s="136"/>
      <c r="D185" s="136"/>
      <c r="E185" s="136" t="s">
        <v>44</v>
      </c>
      <c r="F185" s="137">
        <f>218+48.5-266.5</f>
        <v>0</v>
      </c>
    </row>
    <row r="186" spans="1:6" ht="67.5">
      <c r="A186" s="117" t="s">
        <v>378</v>
      </c>
      <c r="B186" s="136"/>
      <c r="C186" s="136"/>
      <c r="D186" s="136" t="s">
        <v>377</v>
      </c>
      <c r="E186" s="136"/>
      <c r="F186" s="137">
        <f>F187</f>
        <v>18.5</v>
      </c>
    </row>
    <row r="187" spans="1:6" ht="12.75">
      <c r="A187" s="139" t="s">
        <v>56</v>
      </c>
      <c r="B187" s="136"/>
      <c r="C187" s="136"/>
      <c r="D187" s="136"/>
      <c r="E187" s="136" t="s">
        <v>57</v>
      </c>
      <c r="F187" s="137">
        <f>F188</f>
        <v>18.5</v>
      </c>
    </row>
    <row r="188" spans="1:6" ht="12.75">
      <c r="A188" s="139" t="s">
        <v>22</v>
      </c>
      <c r="B188" s="136"/>
      <c r="C188" s="136"/>
      <c r="D188" s="136"/>
      <c r="E188" s="136" t="s">
        <v>44</v>
      </c>
      <c r="F188" s="137">
        <v>18.5</v>
      </c>
    </row>
    <row r="189" spans="1:6" ht="33.75">
      <c r="A189" s="117" t="s">
        <v>395</v>
      </c>
      <c r="B189" s="136"/>
      <c r="C189" s="136"/>
      <c r="D189" s="136" t="s">
        <v>357</v>
      </c>
      <c r="E189" s="136"/>
      <c r="F189" s="137">
        <f>F190</f>
        <v>5657</v>
      </c>
    </row>
    <row r="190" spans="1:6" ht="12.75">
      <c r="A190" s="139" t="s">
        <v>56</v>
      </c>
      <c r="B190" s="136"/>
      <c r="C190" s="136"/>
      <c r="D190" s="136"/>
      <c r="E190" s="136" t="s">
        <v>57</v>
      </c>
      <c r="F190" s="137">
        <f>F191</f>
        <v>5657</v>
      </c>
    </row>
    <row r="191" spans="1:6" ht="12.75">
      <c r="A191" s="139" t="s">
        <v>22</v>
      </c>
      <c r="B191" s="136"/>
      <c r="C191" s="136"/>
      <c r="D191" s="136"/>
      <c r="E191" s="136" t="s">
        <v>44</v>
      </c>
      <c r="F191" s="137">
        <f>57+5600</f>
        <v>5657</v>
      </c>
    </row>
    <row r="192" spans="1:6" ht="12.75">
      <c r="A192" s="70" t="s">
        <v>40</v>
      </c>
      <c r="B192" s="75" t="s">
        <v>5</v>
      </c>
      <c r="C192" s="75" t="s">
        <v>28</v>
      </c>
      <c r="D192" s="75"/>
      <c r="E192" s="75"/>
      <c r="F192" s="87">
        <f>F193+F232</f>
        <v>337254.32</v>
      </c>
    </row>
    <row r="193" spans="1:6" ht="45">
      <c r="A193" s="68" t="s">
        <v>293</v>
      </c>
      <c r="B193" s="75"/>
      <c r="C193" s="75"/>
      <c r="D193" s="75" t="s">
        <v>144</v>
      </c>
      <c r="E193" s="75"/>
      <c r="F193" s="87">
        <f>F194+F221</f>
        <v>281502.4</v>
      </c>
    </row>
    <row r="194" spans="1:6" ht="33.75">
      <c r="A194" s="68" t="s">
        <v>294</v>
      </c>
      <c r="B194" s="75"/>
      <c r="C194" s="75"/>
      <c r="D194" s="75" t="s">
        <v>145</v>
      </c>
      <c r="E194" s="75"/>
      <c r="F194" s="87">
        <f>F195+F199+F209</f>
        <v>277562.4</v>
      </c>
    </row>
    <row r="195" spans="1:6" ht="45">
      <c r="A195" s="68" t="s">
        <v>146</v>
      </c>
      <c r="B195" s="75"/>
      <c r="C195" s="75"/>
      <c r="D195" s="75" t="s">
        <v>147</v>
      </c>
      <c r="E195" s="75"/>
      <c r="F195" s="87">
        <f>F196</f>
        <v>131272.4</v>
      </c>
    </row>
    <row r="196" spans="1:6" ht="236.25">
      <c r="A196" s="117" t="s">
        <v>434</v>
      </c>
      <c r="B196" s="75"/>
      <c r="C196" s="75"/>
      <c r="D196" s="75" t="s">
        <v>148</v>
      </c>
      <c r="E196" s="75"/>
      <c r="F196" s="87">
        <f>F197</f>
        <v>131272.4</v>
      </c>
    </row>
    <row r="197" spans="1:6" ht="12.75">
      <c r="A197" s="70" t="s">
        <v>56</v>
      </c>
      <c r="B197" s="75"/>
      <c r="C197" s="75"/>
      <c r="D197" s="75"/>
      <c r="E197" s="75" t="s">
        <v>57</v>
      </c>
      <c r="F197" s="87">
        <f>F198</f>
        <v>131272.4</v>
      </c>
    </row>
    <row r="198" spans="1:6" ht="12.75">
      <c r="A198" s="68" t="s">
        <v>22</v>
      </c>
      <c r="B198" s="75"/>
      <c r="C198" s="75"/>
      <c r="D198" s="75"/>
      <c r="E198" s="75" t="s">
        <v>44</v>
      </c>
      <c r="F198" s="87">
        <f>144553.4+970+300+7380-861-21070</f>
        <v>131272.4</v>
      </c>
    </row>
    <row r="199" spans="1:6" ht="45">
      <c r="A199" s="68" t="s">
        <v>149</v>
      </c>
      <c r="B199" s="75"/>
      <c r="C199" s="75"/>
      <c r="D199" s="75" t="s">
        <v>150</v>
      </c>
      <c r="E199" s="75"/>
      <c r="F199" s="87">
        <f>F200+F203+F206</f>
        <v>3580</v>
      </c>
    </row>
    <row r="200" spans="1:6" ht="258.75">
      <c r="A200" s="130" t="s">
        <v>305</v>
      </c>
      <c r="B200" s="75"/>
      <c r="C200" s="75"/>
      <c r="D200" s="75" t="s">
        <v>151</v>
      </c>
      <c r="E200" s="75"/>
      <c r="F200" s="87">
        <f>F201</f>
        <v>3580</v>
      </c>
    </row>
    <row r="201" spans="1:6" ht="12.75">
      <c r="A201" s="73" t="s">
        <v>56</v>
      </c>
      <c r="B201" s="75"/>
      <c r="C201" s="75"/>
      <c r="D201" s="75"/>
      <c r="E201" s="75" t="s">
        <v>57</v>
      </c>
      <c r="F201" s="87">
        <f>F202</f>
        <v>3580</v>
      </c>
    </row>
    <row r="202" spans="1:6" ht="12.75">
      <c r="A202" s="70" t="s">
        <v>22</v>
      </c>
      <c r="B202" s="75"/>
      <c r="C202" s="75"/>
      <c r="D202" s="75"/>
      <c r="E202" s="75" t="s">
        <v>44</v>
      </c>
      <c r="F202" s="87">
        <v>3580</v>
      </c>
    </row>
    <row r="203" spans="1:6" ht="225">
      <c r="A203" s="132" t="s">
        <v>306</v>
      </c>
      <c r="B203" s="75"/>
      <c r="C203" s="75"/>
      <c r="D203" s="75" t="s">
        <v>152</v>
      </c>
      <c r="E203" s="76"/>
      <c r="F203" s="87">
        <f>F204</f>
        <v>0</v>
      </c>
    </row>
    <row r="204" spans="1:6" ht="12.75">
      <c r="A204" s="68" t="s">
        <v>56</v>
      </c>
      <c r="B204" s="75"/>
      <c r="C204" s="75"/>
      <c r="D204" s="75"/>
      <c r="E204" s="76">
        <v>500</v>
      </c>
      <c r="F204" s="87">
        <f>F205</f>
        <v>0</v>
      </c>
    </row>
    <row r="205" spans="1:6" ht="12.75">
      <c r="A205" s="73" t="s">
        <v>22</v>
      </c>
      <c r="B205" s="75"/>
      <c r="C205" s="75"/>
      <c r="D205" s="75"/>
      <c r="E205" s="76">
        <v>540</v>
      </c>
      <c r="F205" s="87">
        <v>0</v>
      </c>
    </row>
    <row r="206" spans="1:6" ht="236.25">
      <c r="A206" s="132" t="s">
        <v>307</v>
      </c>
      <c r="B206" s="75"/>
      <c r="C206" s="75"/>
      <c r="D206" s="75" t="s">
        <v>153</v>
      </c>
      <c r="E206" s="76"/>
      <c r="F206" s="87">
        <f>F207</f>
        <v>0</v>
      </c>
    </row>
    <row r="207" spans="1:6" ht="12.75">
      <c r="A207" s="68" t="s">
        <v>56</v>
      </c>
      <c r="B207" s="75"/>
      <c r="C207" s="75"/>
      <c r="D207" s="75"/>
      <c r="E207" s="76">
        <v>500</v>
      </c>
      <c r="F207" s="87">
        <f>F208</f>
        <v>0</v>
      </c>
    </row>
    <row r="208" spans="1:6" ht="12.75">
      <c r="A208" s="73" t="s">
        <v>22</v>
      </c>
      <c r="B208" s="75"/>
      <c r="C208" s="75"/>
      <c r="D208" s="75"/>
      <c r="E208" s="76">
        <v>540</v>
      </c>
      <c r="F208" s="87">
        <f>2500-2500</f>
        <v>0</v>
      </c>
    </row>
    <row r="209" spans="1:6" ht="45">
      <c r="A209" s="68" t="s">
        <v>75</v>
      </c>
      <c r="B209" s="75"/>
      <c r="C209" s="75"/>
      <c r="D209" s="75" t="s">
        <v>154</v>
      </c>
      <c r="E209" s="76"/>
      <c r="F209" s="87">
        <f>F210+F213+F216</f>
        <v>142710</v>
      </c>
    </row>
    <row r="210" spans="1:6" ht="247.5">
      <c r="A210" s="132" t="s">
        <v>308</v>
      </c>
      <c r="B210" s="75"/>
      <c r="C210" s="75"/>
      <c r="D210" s="75" t="s">
        <v>155</v>
      </c>
      <c r="E210" s="76"/>
      <c r="F210" s="87">
        <f>F211</f>
        <v>4220.2</v>
      </c>
    </row>
    <row r="211" spans="1:6" ht="12.75">
      <c r="A211" s="68" t="s">
        <v>56</v>
      </c>
      <c r="B211" s="75"/>
      <c r="C211" s="75"/>
      <c r="D211" s="75"/>
      <c r="E211" s="75" t="s">
        <v>57</v>
      </c>
      <c r="F211" s="87">
        <f>F212</f>
        <v>4220.2</v>
      </c>
    </row>
    <row r="212" spans="1:6" ht="12.75">
      <c r="A212" s="55" t="s">
        <v>22</v>
      </c>
      <c r="B212" s="75"/>
      <c r="C212" s="75"/>
      <c r="D212" s="75"/>
      <c r="E212" s="75" t="s">
        <v>44</v>
      </c>
      <c r="F212" s="87">
        <f>5600-779.8-500-100</f>
        <v>4220.2</v>
      </c>
    </row>
    <row r="213" spans="1:6" ht="258.75">
      <c r="A213" s="132" t="s">
        <v>311</v>
      </c>
      <c r="B213" s="75"/>
      <c r="C213" s="75"/>
      <c r="D213" s="133" t="s">
        <v>310</v>
      </c>
      <c r="E213" s="76"/>
      <c r="F213" s="87">
        <f>F214</f>
        <v>0</v>
      </c>
    </row>
    <row r="214" spans="1:6" ht="12.75">
      <c r="A214" s="74" t="s">
        <v>56</v>
      </c>
      <c r="B214" s="75"/>
      <c r="C214" s="75"/>
      <c r="D214" s="75"/>
      <c r="E214" s="76">
        <v>500</v>
      </c>
      <c r="F214" s="87">
        <f>F215</f>
        <v>0</v>
      </c>
    </row>
    <row r="215" spans="1:6" ht="12.75">
      <c r="A215" s="68" t="s">
        <v>22</v>
      </c>
      <c r="B215" s="75"/>
      <c r="C215" s="75"/>
      <c r="D215" s="75"/>
      <c r="E215" s="76">
        <v>540</v>
      </c>
      <c r="F215" s="87">
        <f>31300-21090.111-10209.889</f>
        <v>0</v>
      </c>
    </row>
    <row r="216" spans="1:6" ht="33.75">
      <c r="A216" s="117" t="s">
        <v>394</v>
      </c>
      <c r="B216" s="75"/>
      <c r="C216" s="75"/>
      <c r="D216" s="75" t="s">
        <v>312</v>
      </c>
      <c r="E216" s="76"/>
      <c r="F216" s="87">
        <f>F219+F217</f>
        <v>138489.8</v>
      </c>
    </row>
    <row r="217" spans="1:6" ht="22.5">
      <c r="A217" s="68" t="s">
        <v>94</v>
      </c>
      <c r="B217" s="75"/>
      <c r="C217" s="75"/>
      <c r="D217" s="75"/>
      <c r="E217" s="134">
        <v>200</v>
      </c>
      <c r="F217" s="87">
        <f>F218</f>
        <v>0</v>
      </c>
    </row>
    <row r="218" spans="1:6" ht="33.75">
      <c r="A218" s="68" t="s">
        <v>95</v>
      </c>
      <c r="B218" s="75"/>
      <c r="C218" s="75"/>
      <c r="D218" s="75"/>
      <c r="E218" s="75" t="s">
        <v>48</v>
      </c>
      <c r="F218" s="87">
        <f>7951-7951</f>
        <v>0</v>
      </c>
    </row>
    <row r="219" spans="1:6" ht="12.75">
      <c r="A219" s="74" t="s">
        <v>56</v>
      </c>
      <c r="B219" s="75"/>
      <c r="C219" s="75"/>
      <c r="D219" s="75"/>
      <c r="E219" s="76">
        <v>500</v>
      </c>
      <c r="F219" s="87">
        <f>F220</f>
        <v>138489.8</v>
      </c>
    </row>
    <row r="220" spans="1:6" ht="12.75">
      <c r="A220" s="68" t="s">
        <v>22</v>
      </c>
      <c r="B220" s="75"/>
      <c r="C220" s="75"/>
      <c r="D220" s="75"/>
      <c r="E220" s="76">
        <v>540</v>
      </c>
      <c r="F220" s="87">
        <f>2049+38919+84430+13091.8</f>
        <v>138489.8</v>
      </c>
    </row>
    <row r="221" spans="1:6" ht="22.5">
      <c r="A221" s="70" t="s">
        <v>156</v>
      </c>
      <c r="B221" s="75"/>
      <c r="C221" s="75"/>
      <c r="D221" s="75" t="s">
        <v>157</v>
      </c>
      <c r="E221" s="75"/>
      <c r="F221" s="87">
        <f>F222</f>
        <v>3940</v>
      </c>
    </row>
    <row r="222" spans="1:6" ht="33.75">
      <c r="A222" s="70" t="s">
        <v>158</v>
      </c>
      <c r="B222" s="75"/>
      <c r="C222" s="75"/>
      <c r="D222" s="75" t="s">
        <v>159</v>
      </c>
      <c r="E222" s="75"/>
      <c r="F222" s="87">
        <f>F223+F226+F229</f>
        <v>3940</v>
      </c>
    </row>
    <row r="223" spans="1:6" ht="236.25">
      <c r="A223" s="117" t="s">
        <v>309</v>
      </c>
      <c r="B223" s="75"/>
      <c r="C223" s="75"/>
      <c r="D223" s="75" t="s">
        <v>160</v>
      </c>
      <c r="E223" s="75"/>
      <c r="F223" s="87">
        <f>F224</f>
        <v>2710</v>
      </c>
    </row>
    <row r="224" spans="1:6" ht="12.75">
      <c r="A224" s="68" t="s">
        <v>56</v>
      </c>
      <c r="B224" s="75"/>
      <c r="C224" s="75"/>
      <c r="D224" s="75"/>
      <c r="E224" s="75" t="s">
        <v>57</v>
      </c>
      <c r="F224" s="87">
        <f>F225</f>
        <v>2710</v>
      </c>
    </row>
    <row r="225" spans="1:6" ht="12.75">
      <c r="A225" s="68" t="s">
        <v>22</v>
      </c>
      <c r="B225" s="75"/>
      <c r="C225" s="75"/>
      <c r="D225" s="75"/>
      <c r="E225" s="75" t="s">
        <v>44</v>
      </c>
      <c r="F225" s="87">
        <f>2860-150</f>
        <v>2710</v>
      </c>
    </row>
    <row r="226" spans="1:6" ht="258.75">
      <c r="A226" s="117" t="s">
        <v>339</v>
      </c>
      <c r="B226" s="75"/>
      <c r="C226" s="75"/>
      <c r="D226" s="75" t="s">
        <v>161</v>
      </c>
      <c r="E226" s="75"/>
      <c r="F226" s="87">
        <f>F227</f>
        <v>1230</v>
      </c>
    </row>
    <row r="227" spans="1:6" ht="12.75">
      <c r="A227" s="68" t="s">
        <v>56</v>
      </c>
      <c r="B227" s="75"/>
      <c r="C227" s="75"/>
      <c r="D227" s="75"/>
      <c r="E227" s="75" t="s">
        <v>57</v>
      </c>
      <c r="F227" s="87">
        <f>F228</f>
        <v>1230</v>
      </c>
    </row>
    <row r="228" spans="1:6" ht="12.75">
      <c r="A228" s="68" t="s">
        <v>22</v>
      </c>
      <c r="B228" s="75"/>
      <c r="C228" s="75"/>
      <c r="D228" s="75"/>
      <c r="E228" s="75" t="s">
        <v>44</v>
      </c>
      <c r="F228" s="87">
        <f>3200-1000+500-1470</f>
        <v>1230</v>
      </c>
    </row>
    <row r="229" spans="1:6" ht="247.5">
      <c r="A229" s="117" t="s">
        <v>375</v>
      </c>
      <c r="B229" s="75"/>
      <c r="C229" s="75"/>
      <c r="D229" s="75" t="s">
        <v>162</v>
      </c>
      <c r="E229" s="75"/>
      <c r="F229" s="87">
        <f>F230</f>
        <v>0</v>
      </c>
    </row>
    <row r="230" spans="1:6" ht="12.75">
      <c r="A230" s="68" t="s">
        <v>56</v>
      </c>
      <c r="B230" s="75"/>
      <c r="C230" s="75"/>
      <c r="D230" s="75"/>
      <c r="E230" s="75" t="s">
        <v>57</v>
      </c>
      <c r="F230" s="87">
        <f>F231</f>
        <v>0</v>
      </c>
    </row>
    <row r="231" spans="1:6" ht="12.75">
      <c r="A231" s="68" t="s">
        <v>22</v>
      </c>
      <c r="B231" s="75"/>
      <c r="C231" s="75"/>
      <c r="D231" s="75"/>
      <c r="E231" s="75" t="s">
        <v>44</v>
      </c>
      <c r="F231" s="87">
        <f>210-210</f>
        <v>0</v>
      </c>
    </row>
    <row r="232" spans="1:6" ht="22.5">
      <c r="A232" s="132" t="s">
        <v>313</v>
      </c>
      <c r="B232" s="75"/>
      <c r="C232" s="75"/>
      <c r="D232" s="75" t="s">
        <v>168</v>
      </c>
      <c r="E232" s="75"/>
      <c r="F232" s="87">
        <f>F233+F245</f>
        <v>55751.920000000006</v>
      </c>
    </row>
    <row r="233" spans="1:6" ht="22.5">
      <c r="A233" s="68" t="s">
        <v>169</v>
      </c>
      <c r="B233" s="75"/>
      <c r="C233" s="75"/>
      <c r="D233" s="75" t="s">
        <v>170</v>
      </c>
      <c r="E233" s="75"/>
      <c r="F233" s="87">
        <f>F234+F242</f>
        <v>44458.91</v>
      </c>
    </row>
    <row r="234" spans="1:6" ht="22.5">
      <c r="A234" s="74" t="s">
        <v>176</v>
      </c>
      <c r="B234" s="75"/>
      <c r="C234" s="75"/>
      <c r="D234" s="75" t="s">
        <v>177</v>
      </c>
      <c r="E234" s="75"/>
      <c r="F234" s="87">
        <f>F235+F239</f>
        <v>30100.83</v>
      </c>
    </row>
    <row r="235" spans="1:6" ht="258.75">
      <c r="A235" s="117" t="s">
        <v>369</v>
      </c>
      <c r="B235" s="75"/>
      <c r="C235" s="75"/>
      <c r="D235" s="75" t="s">
        <v>178</v>
      </c>
      <c r="E235" s="87"/>
      <c r="F235" s="87">
        <f>F236</f>
        <v>30100.83</v>
      </c>
    </row>
    <row r="236" spans="1:6" ht="12.75">
      <c r="A236" s="68" t="s">
        <v>56</v>
      </c>
      <c r="B236" s="75"/>
      <c r="C236" s="75"/>
      <c r="D236" s="75"/>
      <c r="E236" s="75" t="s">
        <v>57</v>
      </c>
      <c r="F236" s="87">
        <f>F237</f>
        <v>30100.83</v>
      </c>
    </row>
    <row r="237" spans="1:6" ht="12.75">
      <c r="A237" s="68" t="s">
        <v>22</v>
      </c>
      <c r="B237" s="75"/>
      <c r="C237" s="75"/>
      <c r="D237" s="75"/>
      <c r="E237" s="75" t="s">
        <v>44</v>
      </c>
      <c r="F237" s="87">
        <f>16333+10024.889+3000+2930.111-1428.17-759</f>
        <v>30100.83</v>
      </c>
    </row>
    <row r="238" spans="1:6" ht="31.5" customHeight="1">
      <c r="A238" s="132" t="s">
        <v>430</v>
      </c>
      <c r="B238" s="75"/>
      <c r="C238" s="75"/>
      <c r="D238" s="75" t="s">
        <v>429</v>
      </c>
      <c r="E238" s="75"/>
      <c r="F238" s="87">
        <f>F239+F242</f>
        <v>14358.08</v>
      </c>
    </row>
    <row r="239" spans="1:6" ht="33.75">
      <c r="A239" s="117" t="s">
        <v>403</v>
      </c>
      <c r="B239" s="75"/>
      <c r="C239" s="75"/>
      <c r="D239" s="75" t="s">
        <v>404</v>
      </c>
      <c r="E239" s="75"/>
      <c r="F239" s="87">
        <f>F240</f>
        <v>0</v>
      </c>
    </row>
    <row r="240" spans="1:6" ht="12.75">
      <c r="A240" s="68" t="s">
        <v>56</v>
      </c>
      <c r="B240" s="75"/>
      <c r="C240" s="75"/>
      <c r="D240" s="75"/>
      <c r="E240" s="75" t="s">
        <v>57</v>
      </c>
      <c r="F240" s="87">
        <f>F241</f>
        <v>0</v>
      </c>
    </row>
    <row r="241" spans="1:6" ht="12.75">
      <c r="A241" s="68" t="s">
        <v>22</v>
      </c>
      <c r="B241" s="75"/>
      <c r="C241" s="75"/>
      <c r="D241" s="75"/>
      <c r="E241" s="75" t="s">
        <v>44</v>
      </c>
      <c r="F241" s="87">
        <f>3805.81+3241.99+1999.44-9047.24</f>
        <v>0</v>
      </c>
    </row>
    <row r="242" spans="1:6" ht="12.75">
      <c r="A242" s="70" t="s">
        <v>413</v>
      </c>
      <c r="B242" s="75"/>
      <c r="C242" s="75"/>
      <c r="D242" s="75" t="s">
        <v>414</v>
      </c>
      <c r="E242" s="75"/>
      <c r="F242" s="87">
        <f>F243</f>
        <v>14358.08</v>
      </c>
    </row>
    <row r="243" spans="1:6" ht="12.75">
      <c r="A243" s="68" t="s">
        <v>56</v>
      </c>
      <c r="B243" s="75"/>
      <c r="C243" s="75"/>
      <c r="D243" s="75"/>
      <c r="E243" s="75" t="s">
        <v>57</v>
      </c>
      <c r="F243" s="87">
        <f>F244</f>
        <v>14358.08</v>
      </c>
    </row>
    <row r="244" spans="1:6" ht="12.75">
      <c r="A244" s="68" t="s">
        <v>22</v>
      </c>
      <c r="B244" s="75"/>
      <c r="C244" s="75"/>
      <c r="D244" s="75"/>
      <c r="E244" s="75" t="s">
        <v>44</v>
      </c>
      <c r="F244" s="87">
        <f>9047.24+5069.72-35.59+1428.17-896.99-254.47</f>
        <v>14358.08</v>
      </c>
    </row>
    <row r="245" spans="1:6" ht="22.5">
      <c r="A245" s="117" t="s">
        <v>181</v>
      </c>
      <c r="B245" s="75"/>
      <c r="C245" s="75"/>
      <c r="D245" s="75" t="s">
        <v>182</v>
      </c>
      <c r="E245" s="75"/>
      <c r="F245" s="87">
        <f>F246</f>
        <v>11293.01</v>
      </c>
    </row>
    <row r="246" spans="1:6" ht="36" customHeight="1">
      <c r="A246" s="117" t="s">
        <v>430</v>
      </c>
      <c r="B246" s="75"/>
      <c r="C246" s="75"/>
      <c r="D246" s="75" t="s">
        <v>431</v>
      </c>
      <c r="E246" s="75"/>
      <c r="F246" s="87">
        <f>F247</f>
        <v>11293.01</v>
      </c>
    </row>
    <row r="247" spans="1:6" ht="45">
      <c r="A247" s="117" t="s">
        <v>423</v>
      </c>
      <c r="B247" s="75"/>
      <c r="C247" s="75"/>
      <c r="D247" s="75" t="s">
        <v>392</v>
      </c>
      <c r="E247" s="75"/>
      <c r="F247" s="87">
        <f>F248</f>
        <v>11293.01</v>
      </c>
    </row>
    <row r="248" spans="1:6" ht="22.5">
      <c r="A248" s="68" t="s">
        <v>94</v>
      </c>
      <c r="B248" s="75"/>
      <c r="C248" s="75"/>
      <c r="D248" s="75"/>
      <c r="E248" s="75" t="s">
        <v>47</v>
      </c>
      <c r="F248" s="87">
        <f>F249</f>
        <v>11293.01</v>
      </c>
    </row>
    <row r="249" spans="1:6" ht="33.75">
      <c r="A249" s="68" t="s">
        <v>95</v>
      </c>
      <c r="B249" s="75"/>
      <c r="C249" s="75"/>
      <c r="D249" s="75"/>
      <c r="E249" s="75" t="s">
        <v>48</v>
      </c>
      <c r="F249" s="87">
        <f>12601.08+3574.9-3803.83-1079.14</f>
        <v>11293.01</v>
      </c>
    </row>
    <row r="250" spans="1:6" ht="12.75">
      <c r="A250" s="68" t="s">
        <v>432</v>
      </c>
      <c r="B250" s="75" t="s">
        <v>5</v>
      </c>
      <c r="C250" s="75" t="s">
        <v>27</v>
      </c>
      <c r="D250" s="75"/>
      <c r="E250" s="75"/>
      <c r="F250" s="87">
        <f>F251</f>
        <v>1271.424</v>
      </c>
    </row>
    <row r="251" spans="1:6" ht="56.25">
      <c r="A251" s="132" t="s">
        <v>88</v>
      </c>
      <c r="B251" s="75"/>
      <c r="C251" s="75"/>
      <c r="D251" s="75" t="s">
        <v>89</v>
      </c>
      <c r="E251" s="75"/>
      <c r="F251" s="87">
        <f>F252</f>
        <v>1271.424</v>
      </c>
    </row>
    <row r="252" spans="1:6" ht="22.5">
      <c r="A252" s="132" t="s">
        <v>428</v>
      </c>
      <c r="B252" s="75"/>
      <c r="C252" s="75"/>
      <c r="D252" s="75" t="s">
        <v>427</v>
      </c>
      <c r="E252" s="76"/>
      <c r="F252" s="125">
        <f>F253</f>
        <v>1271.424</v>
      </c>
    </row>
    <row r="253" spans="1:6" ht="101.25">
      <c r="A253" s="117" t="s">
        <v>396</v>
      </c>
      <c r="B253" s="75"/>
      <c r="C253" s="75"/>
      <c r="D253" s="75" t="s">
        <v>393</v>
      </c>
      <c r="E253" s="76"/>
      <c r="F253" s="87">
        <f>F254</f>
        <v>1271.424</v>
      </c>
    </row>
    <row r="254" spans="1:6" ht="12.75">
      <c r="A254" s="68" t="s">
        <v>56</v>
      </c>
      <c r="B254" s="75"/>
      <c r="C254" s="75"/>
      <c r="D254" s="75"/>
      <c r="E254" s="76">
        <v>500</v>
      </c>
      <c r="F254" s="87">
        <f>F255</f>
        <v>1271.424</v>
      </c>
    </row>
    <row r="255" spans="1:6" ht="12.75">
      <c r="A255" s="68" t="s">
        <v>22</v>
      </c>
      <c r="B255" s="75"/>
      <c r="C255" s="75"/>
      <c r="D255" s="75"/>
      <c r="E255" s="76">
        <v>540</v>
      </c>
      <c r="F255" s="87">
        <f>338+1188-57.016-197.56</f>
        <v>1271.424</v>
      </c>
    </row>
    <row r="256" spans="1:6" ht="16.5" customHeight="1">
      <c r="A256" s="68" t="s">
        <v>18</v>
      </c>
      <c r="B256" s="75" t="s">
        <v>5</v>
      </c>
      <c r="C256" s="75" t="s">
        <v>7</v>
      </c>
      <c r="D256" s="75"/>
      <c r="E256" s="75"/>
      <c r="F256" s="87">
        <f>F257+F262</f>
        <v>1200.2</v>
      </c>
    </row>
    <row r="257" spans="1:6" ht="33.75">
      <c r="A257" s="132" t="s">
        <v>197</v>
      </c>
      <c r="B257" s="75"/>
      <c r="C257" s="75"/>
      <c r="D257" s="75" t="s">
        <v>198</v>
      </c>
      <c r="E257" s="75"/>
      <c r="F257" s="87">
        <f>F258</f>
        <v>100.19999999999999</v>
      </c>
    </row>
    <row r="258" spans="1:6" ht="22.5">
      <c r="A258" s="70" t="s">
        <v>84</v>
      </c>
      <c r="B258" s="75"/>
      <c r="C258" s="75"/>
      <c r="D258" s="75" t="s">
        <v>204</v>
      </c>
      <c r="E258" s="75"/>
      <c r="F258" s="87">
        <f>F259</f>
        <v>100.19999999999999</v>
      </c>
    </row>
    <row r="259" spans="1:6" ht="135">
      <c r="A259" s="70" t="s">
        <v>205</v>
      </c>
      <c r="B259" s="75"/>
      <c r="C259" s="75"/>
      <c r="D259" s="75" t="s">
        <v>206</v>
      </c>
      <c r="E259" s="75"/>
      <c r="F259" s="87">
        <f>F260</f>
        <v>100.19999999999999</v>
      </c>
    </row>
    <row r="260" spans="1:6" ht="12.75">
      <c r="A260" s="68" t="s">
        <v>56</v>
      </c>
      <c r="B260" s="75"/>
      <c r="C260" s="75"/>
      <c r="D260" s="75"/>
      <c r="E260" s="75" t="s">
        <v>57</v>
      </c>
      <c r="F260" s="87">
        <f>F261</f>
        <v>100.19999999999999</v>
      </c>
    </row>
    <row r="261" spans="1:6" ht="12.75">
      <c r="A261" s="68" t="s">
        <v>22</v>
      </c>
      <c r="B261" s="75"/>
      <c r="C261" s="75"/>
      <c r="D261" s="75"/>
      <c r="E261" s="75" t="s">
        <v>44</v>
      </c>
      <c r="F261" s="87">
        <f>145.2-45</f>
        <v>100.19999999999999</v>
      </c>
    </row>
    <row r="262" spans="1:6" ht="22.5">
      <c r="A262" s="74" t="s">
        <v>53</v>
      </c>
      <c r="B262" s="75"/>
      <c r="C262" s="75"/>
      <c r="D262" s="75" t="s">
        <v>246</v>
      </c>
      <c r="E262" s="75"/>
      <c r="F262" s="87">
        <f>F263</f>
        <v>1100</v>
      </c>
    </row>
    <row r="263" spans="1:6" ht="22.5">
      <c r="A263" s="73" t="s">
        <v>66</v>
      </c>
      <c r="B263" s="75"/>
      <c r="C263" s="75"/>
      <c r="D263" s="75" t="s">
        <v>273</v>
      </c>
      <c r="E263" s="75"/>
      <c r="F263" s="87">
        <f>F264</f>
        <v>1100</v>
      </c>
    </row>
    <row r="264" spans="1:6" ht="22.5">
      <c r="A264" s="68" t="s">
        <v>94</v>
      </c>
      <c r="B264" s="75"/>
      <c r="C264" s="75"/>
      <c r="D264" s="75"/>
      <c r="E264" s="134">
        <v>200</v>
      </c>
      <c r="F264" s="87">
        <f>F265</f>
        <v>1100</v>
      </c>
    </row>
    <row r="265" spans="1:6" ht="33.75">
      <c r="A265" s="68" t="s">
        <v>95</v>
      </c>
      <c r="B265" s="75"/>
      <c r="C265" s="75"/>
      <c r="D265" s="75"/>
      <c r="E265" s="75" t="s">
        <v>48</v>
      </c>
      <c r="F265" s="87">
        <f>800+300</f>
        <v>1100</v>
      </c>
    </row>
    <row r="266" spans="1:6" ht="12.75">
      <c r="A266" s="72" t="s">
        <v>286</v>
      </c>
      <c r="B266" s="80" t="s">
        <v>9</v>
      </c>
      <c r="C266" s="80" t="s">
        <v>279</v>
      </c>
      <c r="D266" s="80"/>
      <c r="E266" s="80"/>
      <c r="F266" s="95">
        <f>F267+F294+F322</f>
        <v>476866.91565</v>
      </c>
    </row>
    <row r="267" spans="1:6" ht="12.75">
      <c r="A267" s="68" t="s">
        <v>25</v>
      </c>
      <c r="B267" s="75" t="s">
        <v>9</v>
      </c>
      <c r="C267" s="75" t="s">
        <v>2</v>
      </c>
      <c r="D267" s="75"/>
      <c r="E267" s="75"/>
      <c r="F267" s="87">
        <f>F268+F273+F290+F285</f>
        <v>39281.53565</v>
      </c>
    </row>
    <row r="268" spans="1:6" ht="45">
      <c r="A268" s="68" t="s">
        <v>137</v>
      </c>
      <c r="B268" s="75"/>
      <c r="C268" s="75"/>
      <c r="D268" s="75" t="s">
        <v>138</v>
      </c>
      <c r="E268" s="75"/>
      <c r="F268" s="87">
        <v>500</v>
      </c>
    </row>
    <row r="269" spans="1:6" ht="33.75">
      <c r="A269" s="68" t="s">
        <v>73</v>
      </c>
      <c r="B269" s="75"/>
      <c r="C269" s="75"/>
      <c r="D269" s="75" t="s">
        <v>142</v>
      </c>
      <c r="E269" s="75"/>
      <c r="F269" s="87">
        <v>500</v>
      </c>
    </row>
    <row r="270" spans="1:6" ht="22.5">
      <c r="A270" s="70" t="s">
        <v>81</v>
      </c>
      <c r="B270" s="75"/>
      <c r="C270" s="75"/>
      <c r="D270" s="75" t="s">
        <v>143</v>
      </c>
      <c r="E270" s="75"/>
      <c r="F270" s="87">
        <v>500</v>
      </c>
    </row>
    <row r="271" spans="1:6" ht="12.75">
      <c r="A271" s="68" t="s">
        <v>56</v>
      </c>
      <c r="B271" s="75"/>
      <c r="C271" s="75"/>
      <c r="D271" s="75"/>
      <c r="E271" s="75" t="s">
        <v>57</v>
      </c>
      <c r="F271" s="87">
        <v>500</v>
      </c>
    </row>
    <row r="272" spans="1:6" ht="12.75">
      <c r="A272" s="68" t="s">
        <v>22</v>
      </c>
      <c r="B272" s="75"/>
      <c r="C272" s="75"/>
      <c r="D272" s="75"/>
      <c r="E272" s="75" t="s">
        <v>44</v>
      </c>
      <c r="F272" s="87">
        <v>500</v>
      </c>
    </row>
    <row r="273" spans="1:6" ht="22.5">
      <c r="A273" s="68" t="s">
        <v>167</v>
      </c>
      <c r="B273" s="75"/>
      <c r="C273" s="75"/>
      <c r="D273" s="75" t="s">
        <v>168</v>
      </c>
      <c r="E273" s="75"/>
      <c r="F273" s="87">
        <f>F274</f>
        <v>35425.21</v>
      </c>
    </row>
    <row r="274" spans="1:6" ht="45">
      <c r="A274" s="74" t="s">
        <v>189</v>
      </c>
      <c r="B274" s="75"/>
      <c r="C274" s="75"/>
      <c r="D274" s="75" t="s">
        <v>190</v>
      </c>
      <c r="E274" s="75"/>
      <c r="F274" s="87">
        <f>F275+F281</f>
        <v>35425.21</v>
      </c>
    </row>
    <row r="275" spans="1:6" ht="22.5">
      <c r="A275" s="73" t="s">
        <v>191</v>
      </c>
      <c r="B275" s="75"/>
      <c r="C275" s="75"/>
      <c r="D275" s="75" t="s">
        <v>192</v>
      </c>
      <c r="E275" s="75"/>
      <c r="F275" s="87">
        <f>F276</f>
        <v>2425.21</v>
      </c>
    </row>
    <row r="276" spans="1:6" ht="22.5">
      <c r="A276" s="117" t="s">
        <v>360</v>
      </c>
      <c r="B276" s="75"/>
      <c r="C276" s="75"/>
      <c r="D276" s="75" t="s">
        <v>314</v>
      </c>
      <c r="E276" s="52"/>
      <c r="F276" s="103">
        <f>F277+F279</f>
        <v>2425.21</v>
      </c>
    </row>
    <row r="277" spans="1:6" ht="22.5">
      <c r="A277" s="68" t="s">
        <v>94</v>
      </c>
      <c r="B277" s="75"/>
      <c r="C277" s="75"/>
      <c r="D277" s="75"/>
      <c r="E277" s="75" t="s">
        <v>47</v>
      </c>
      <c r="F277" s="103">
        <f>F278</f>
        <v>1683.93</v>
      </c>
    </row>
    <row r="278" spans="1:6" ht="33.75">
      <c r="A278" s="68" t="s">
        <v>95</v>
      </c>
      <c r="B278" s="75"/>
      <c r="C278" s="75"/>
      <c r="D278" s="75"/>
      <c r="E278" s="75" t="s">
        <v>48</v>
      </c>
      <c r="F278" s="103">
        <v>1683.93</v>
      </c>
    </row>
    <row r="279" spans="1:6" ht="12.75">
      <c r="A279" s="68" t="s">
        <v>56</v>
      </c>
      <c r="B279" s="75"/>
      <c r="C279" s="75"/>
      <c r="D279" s="75"/>
      <c r="E279" s="75" t="s">
        <v>57</v>
      </c>
      <c r="F279" s="115">
        <f>F280</f>
        <v>741.28</v>
      </c>
    </row>
    <row r="280" spans="1:6" ht="12.75">
      <c r="A280" s="68" t="s">
        <v>22</v>
      </c>
      <c r="B280" s="75"/>
      <c r="C280" s="75"/>
      <c r="D280" s="75"/>
      <c r="E280" s="75" t="s">
        <v>44</v>
      </c>
      <c r="F280" s="115">
        <f>163.82+577.46</f>
        <v>741.28</v>
      </c>
    </row>
    <row r="281" spans="1:6" ht="33.75">
      <c r="A281" s="70" t="s">
        <v>193</v>
      </c>
      <c r="B281" s="75"/>
      <c r="C281" s="75"/>
      <c r="D281" s="75" t="s">
        <v>194</v>
      </c>
      <c r="E281" s="101"/>
      <c r="F281" s="115">
        <v>33000</v>
      </c>
    </row>
    <row r="282" spans="1:6" ht="33.75">
      <c r="A282" s="68" t="s">
        <v>195</v>
      </c>
      <c r="B282" s="75"/>
      <c r="C282" s="75"/>
      <c r="D282" s="75" t="s">
        <v>196</v>
      </c>
      <c r="E282" s="75"/>
      <c r="F282" s="115">
        <v>33000</v>
      </c>
    </row>
    <row r="283" spans="1:6" ht="22.5">
      <c r="A283" s="68" t="s">
        <v>94</v>
      </c>
      <c r="B283" s="75"/>
      <c r="C283" s="75"/>
      <c r="D283" s="75"/>
      <c r="E283" s="75" t="s">
        <v>47</v>
      </c>
      <c r="F283" s="115">
        <v>33000</v>
      </c>
    </row>
    <row r="284" spans="1:6" ht="33.75">
      <c r="A284" s="70" t="s">
        <v>95</v>
      </c>
      <c r="B284" s="75"/>
      <c r="C284" s="75"/>
      <c r="D284" s="75"/>
      <c r="E284" s="101" t="s">
        <v>48</v>
      </c>
      <c r="F284" s="102">
        <v>33000</v>
      </c>
    </row>
    <row r="285" spans="1:6" ht="33.75">
      <c r="A285" s="70" t="s">
        <v>401</v>
      </c>
      <c r="B285" s="75"/>
      <c r="C285" s="75"/>
      <c r="D285" s="28" t="s">
        <v>402</v>
      </c>
      <c r="E285" s="54"/>
      <c r="F285" s="147">
        <f>F286</f>
        <v>6.32565</v>
      </c>
    </row>
    <row r="286" spans="1:6" ht="45">
      <c r="A286" s="68" t="s">
        <v>399</v>
      </c>
      <c r="B286" s="75"/>
      <c r="C286" s="75"/>
      <c r="D286" s="54" t="s">
        <v>400</v>
      </c>
      <c r="E286" s="54"/>
      <c r="F286" s="147">
        <f>F287</f>
        <v>6.32565</v>
      </c>
    </row>
    <row r="287" spans="1:6" ht="22.5">
      <c r="A287" s="117" t="s">
        <v>398</v>
      </c>
      <c r="B287" s="75"/>
      <c r="C287" s="75"/>
      <c r="D287" s="75" t="s">
        <v>397</v>
      </c>
      <c r="E287" s="75"/>
      <c r="F287" s="125">
        <f>F288</f>
        <v>6.32565</v>
      </c>
    </row>
    <row r="288" spans="1:6" ht="22.5">
      <c r="A288" s="68" t="s">
        <v>386</v>
      </c>
      <c r="B288" s="75"/>
      <c r="C288" s="75"/>
      <c r="D288" s="75"/>
      <c r="E288" s="75" t="s">
        <v>387</v>
      </c>
      <c r="F288" s="125">
        <f>F289</f>
        <v>6.32565</v>
      </c>
    </row>
    <row r="289" spans="1:6" ht="12.75">
      <c r="A289" s="68" t="s">
        <v>388</v>
      </c>
      <c r="B289" s="75"/>
      <c r="C289" s="75"/>
      <c r="D289" s="75"/>
      <c r="E289" s="75" t="s">
        <v>389</v>
      </c>
      <c r="F289" s="125">
        <f>6.32565</f>
        <v>6.32565</v>
      </c>
    </row>
    <row r="290" spans="1:6" ht="22.5">
      <c r="A290" s="70" t="s">
        <v>53</v>
      </c>
      <c r="B290" s="75"/>
      <c r="C290" s="75"/>
      <c r="D290" s="75" t="s">
        <v>246</v>
      </c>
      <c r="E290" s="75"/>
      <c r="F290" s="87">
        <f>F291</f>
        <v>3350</v>
      </c>
    </row>
    <row r="291" spans="1:6" ht="12.75">
      <c r="A291" s="70" t="s">
        <v>26</v>
      </c>
      <c r="B291" s="75"/>
      <c r="C291" s="75"/>
      <c r="D291" s="75" t="s">
        <v>274</v>
      </c>
      <c r="E291" s="75"/>
      <c r="F291" s="87">
        <f>F292</f>
        <v>3350</v>
      </c>
    </row>
    <row r="292" spans="1:6" ht="22.5">
      <c r="A292" s="68" t="s">
        <v>94</v>
      </c>
      <c r="B292" s="75"/>
      <c r="C292" s="75"/>
      <c r="D292" s="75"/>
      <c r="E292" s="75" t="s">
        <v>47</v>
      </c>
      <c r="F292" s="87">
        <f>F293</f>
        <v>3350</v>
      </c>
    </row>
    <row r="293" spans="1:6" ht="33.75">
      <c r="A293" s="68" t="s">
        <v>95</v>
      </c>
      <c r="B293" s="75"/>
      <c r="C293" s="75"/>
      <c r="D293" s="75"/>
      <c r="E293" s="75" t="s">
        <v>48</v>
      </c>
      <c r="F293" s="87">
        <f>1000+2800+550-1000</f>
        <v>3350</v>
      </c>
    </row>
    <row r="294" spans="1:6" ht="12.75">
      <c r="A294" s="68" t="s">
        <v>29</v>
      </c>
      <c r="B294" s="75" t="s">
        <v>9</v>
      </c>
      <c r="C294" s="75" t="s">
        <v>3</v>
      </c>
      <c r="D294" s="75"/>
      <c r="E294" s="75"/>
      <c r="F294" s="87">
        <f>F295</f>
        <v>158168.56</v>
      </c>
    </row>
    <row r="295" spans="1:6" ht="45">
      <c r="A295" s="68" t="s">
        <v>137</v>
      </c>
      <c r="B295" s="75"/>
      <c r="C295" s="75"/>
      <c r="D295" s="75" t="s">
        <v>138</v>
      </c>
      <c r="E295" s="75"/>
      <c r="F295" s="87">
        <f>F296+F309+F318</f>
        <v>158168.56</v>
      </c>
    </row>
    <row r="296" spans="1:6" ht="33.75">
      <c r="A296" s="70" t="s">
        <v>139</v>
      </c>
      <c r="B296" s="75"/>
      <c r="C296" s="75"/>
      <c r="D296" s="75" t="s">
        <v>140</v>
      </c>
      <c r="E296" s="75"/>
      <c r="F296" s="87">
        <f>F297+F306+F300+F303</f>
        <v>16348.56</v>
      </c>
    </row>
    <row r="297" spans="1:6" ht="22.5">
      <c r="A297" s="150" t="s">
        <v>83</v>
      </c>
      <c r="B297" s="136"/>
      <c r="C297" s="136"/>
      <c r="D297" s="136" t="s">
        <v>141</v>
      </c>
      <c r="E297" s="136"/>
      <c r="F297" s="137">
        <f>F298</f>
        <v>9953</v>
      </c>
    </row>
    <row r="298" spans="1:6" ht="22.5">
      <c r="A298" s="139" t="s">
        <v>94</v>
      </c>
      <c r="B298" s="136"/>
      <c r="C298" s="136"/>
      <c r="D298" s="136"/>
      <c r="E298" s="136" t="s">
        <v>47</v>
      </c>
      <c r="F298" s="137">
        <f>F299</f>
        <v>9953</v>
      </c>
    </row>
    <row r="299" spans="1:6" ht="33.75">
      <c r="A299" s="139" t="s">
        <v>95</v>
      </c>
      <c r="B299" s="136"/>
      <c r="C299" s="136"/>
      <c r="D299" s="136"/>
      <c r="E299" s="136" t="s">
        <v>48</v>
      </c>
      <c r="F299" s="137">
        <f>20462+2641-11140-10-2000</f>
        <v>9953</v>
      </c>
    </row>
    <row r="300" spans="1:6" ht="45">
      <c r="A300" s="117" t="s">
        <v>426</v>
      </c>
      <c r="B300" s="136"/>
      <c r="C300" s="136"/>
      <c r="D300" s="136" t="s">
        <v>383</v>
      </c>
      <c r="E300" s="136"/>
      <c r="F300" s="137">
        <f>F301</f>
        <v>46.56</v>
      </c>
    </row>
    <row r="301" spans="1:6" ht="22.5">
      <c r="A301" s="139" t="s">
        <v>94</v>
      </c>
      <c r="B301" s="136"/>
      <c r="C301" s="136"/>
      <c r="D301" s="136"/>
      <c r="E301" s="136" t="s">
        <v>47</v>
      </c>
      <c r="F301" s="137">
        <f>F302</f>
        <v>46.56</v>
      </c>
    </row>
    <row r="302" spans="1:6" ht="33.75">
      <c r="A302" s="139" t="s">
        <v>95</v>
      </c>
      <c r="B302" s="136"/>
      <c r="C302" s="136"/>
      <c r="D302" s="136"/>
      <c r="E302" s="136" t="s">
        <v>48</v>
      </c>
      <c r="F302" s="137">
        <f>46.56+10-10</f>
        <v>46.56</v>
      </c>
    </row>
    <row r="303" spans="1:6" ht="22.5">
      <c r="A303" s="139" t="s">
        <v>425</v>
      </c>
      <c r="B303" s="136"/>
      <c r="C303" s="136"/>
      <c r="D303" s="136" t="s">
        <v>443</v>
      </c>
      <c r="E303" s="136"/>
      <c r="F303" s="137">
        <f>F304</f>
        <v>6349</v>
      </c>
    </row>
    <row r="304" spans="1:6" ht="22.5">
      <c r="A304" s="139" t="s">
        <v>94</v>
      </c>
      <c r="B304" s="136"/>
      <c r="C304" s="136"/>
      <c r="D304" s="136"/>
      <c r="E304" s="136" t="s">
        <v>47</v>
      </c>
      <c r="F304" s="137">
        <f>F305</f>
        <v>6349</v>
      </c>
    </row>
    <row r="305" spans="1:6" ht="33.75">
      <c r="A305" s="139" t="s">
        <v>95</v>
      </c>
      <c r="B305" s="136"/>
      <c r="C305" s="136"/>
      <c r="D305" s="136"/>
      <c r="E305" s="136" t="s">
        <v>48</v>
      </c>
      <c r="F305" s="137">
        <v>6349</v>
      </c>
    </row>
    <row r="306" spans="1:6" ht="33.75">
      <c r="A306" s="135" t="s">
        <v>385</v>
      </c>
      <c r="B306" s="136"/>
      <c r="C306" s="136"/>
      <c r="D306" s="136" t="s">
        <v>384</v>
      </c>
      <c r="E306" s="136"/>
      <c r="F306" s="137">
        <f>F307</f>
        <v>0</v>
      </c>
    </row>
    <row r="307" spans="1:6" ht="22.5">
      <c r="A307" s="68" t="s">
        <v>386</v>
      </c>
      <c r="B307" s="75"/>
      <c r="C307" s="75"/>
      <c r="D307" s="136"/>
      <c r="E307" s="75" t="s">
        <v>387</v>
      </c>
      <c r="F307" s="137">
        <f>F308</f>
        <v>0</v>
      </c>
    </row>
    <row r="308" spans="1:6" ht="12.75">
      <c r="A308" s="68" t="s">
        <v>388</v>
      </c>
      <c r="B308" s="75"/>
      <c r="C308" s="75"/>
      <c r="D308" s="136"/>
      <c r="E308" s="75" t="s">
        <v>389</v>
      </c>
      <c r="F308" s="137">
        <f>11140+1982+39262-39262-13122</f>
        <v>0</v>
      </c>
    </row>
    <row r="309" spans="1:6" ht="33.75">
      <c r="A309" s="68" t="s">
        <v>315</v>
      </c>
      <c r="B309" s="75"/>
      <c r="C309" s="75"/>
      <c r="D309" s="75" t="s">
        <v>316</v>
      </c>
      <c r="E309" s="75"/>
      <c r="F309" s="87">
        <f>F310+F313</f>
        <v>10220</v>
      </c>
    </row>
    <row r="310" spans="1:6" ht="33.75">
      <c r="A310" s="117" t="s">
        <v>317</v>
      </c>
      <c r="B310" s="75"/>
      <c r="C310" s="75"/>
      <c r="D310" s="75" t="s">
        <v>318</v>
      </c>
      <c r="E310" s="75"/>
      <c r="F310" s="87">
        <f>F311</f>
        <v>3900</v>
      </c>
    </row>
    <row r="311" spans="1:6" ht="22.5">
      <c r="A311" s="68" t="s">
        <v>94</v>
      </c>
      <c r="B311" s="75"/>
      <c r="C311" s="75"/>
      <c r="D311" s="75"/>
      <c r="E311" s="75" t="s">
        <v>47</v>
      </c>
      <c r="F311" s="87">
        <f>F312</f>
        <v>3900</v>
      </c>
    </row>
    <row r="312" spans="1:6" ht="33.75">
      <c r="A312" s="68" t="s">
        <v>95</v>
      </c>
      <c r="B312" s="75"/>
      <c r="C312" s="75"/>
      <c r="D312" s="75"/>
      <c r="E312" s="75" t="s">
        <v>48</v>
      </c>
      <c r="F312" s="87">
        <v>3900</v>
      </c>
    </row>
    <row r="313" spans="1:6" ht="33.75">
      <c r="A313" s="117" t="s">
        <v>320</v>
      </c>
      <c r="B313" s="75"/>
      <c r="C313" s="75"/>
      <c r="D313" s="75" t="s">
        <v>319</v>
      </c>
      <c r="E313" s="75"/>
      <c r="F313" s="87">
        <f>F314+F316</f>
        <v>6320</v>
      </c>
    </row>
    <row r="314" spans="1:6" ht="22.5">
      <c r="A314" s="68" t="s">
        <v>94</v>
      </c>
      <c r="B314" s="75"/>
      <c r="C314" s="75"/>
      <c r="D314" s="75"/>
      <c r="E314" s="75" t="s">
        <v>47</v>
      </c>
      <c r="F314" s="87">
        <f>F315</f>
        <v>0</v>
      </c>
    </row>
    <row r="315" spans="1:6" ht="33.75">
      <c r="A315" s="68" t="s">
        <v>95</v>
      </c>
      <c r="B315" s="75"/>
      <c r="C315" s="75"/>
      <c r="D315" s="75"/>
      <c r="E315" s="75" t="s">
        <v>48</v>
      </c>
      <c r="F315" s="87">
        <f>10400-7300-3100</f>
        <v>0</v>
      </c>
    </row>
    <row r="316" spans="1:6" ht="22.5">
      <c r="A316" s="68" t="s">
        <v>386</v>
      </c>
      <c r="B316" s="75"/>
      <c r="C316" s="75"/>
      <c r="D316" s="136"/>
      <c r="E316" s="75" t="s">
        <v>387</v>
      </c>
      <c r="F316" s="87">
        <f>F317</f>
        <v>6320</v>
      </c>
    </row>
    <row r="317" spans="1:6" ht="12.75">
      <c r="A317" s="68" t="s">
        <v>388</v>
      </c>
      <c r="B317" s="75"/>
      <c r="C317" s="75"/>
      <c r="D317" s="136"/>
      <c r="E317" s="75" t="s">
        <v>389</v>
      </c>
      <c r="F317" s="87">
        <f>7300-980</f>
        <v>6320</v>
      </c>
    </row>
    <row r="318" spans="1:6" ht="45">
      <c r="A318" s="132" t="s">
        <v>453</v>
      </c>
      <c r="B318" s="75"/>
      <c r="C318" s="75"/>
      <c r="D318" s="136" t="s">
        <v>450</v>
      </c>
      <c r="E318" s="75"/>
      <c r="F318" s="87">
        <f>F319</f>
        <v>131600</v>
      </c>
    </row>
    <row r="319" spans="1:6" ht="90">
      <c r="A319" s="117" t="s">
        <v>452</v>
      </c>
      <c r="B319" s="75"/>
      <c r="C319" s="75"/>
      <c r="D319" s="136" t="s">
        <v>451</v>
      </c>
      <c r="E319" s="75"/>
      <c r="F319" s="87">
        <f>F320</f>
        <v>131600</v>
      </c>
    </row>
    <row r="320" spans="1:6" ht="12.75">
      <c r="A320" s="68" t="s">
        <v>56</v>
      </c>
      <c r="B320" s="75"/>
      <c r="C320" s="75"/>
      <c r="D320" s="75"/>
      <c r="E320" s="75" t="s">
        <v>57</v>
      </c>
      <c r="F320" s="87">
        <f>F321</f>
        <v>131600</v>
      </c>
    </row>
    <row r="321" spans="1:6" ht="12.75">
      <c r="A321" s="68" t="s">
        <v>22</v>
      </c>
      <c r="B321" s="75"/>
      <c r="C321" s="75"/>
      <c r="D321" s="75"/>
      <c r="E321" s="75" t="s">
        <v>44</v>
      </c>
      <c r="F321" s="87">
        <v>131600</v>
      </c>
    </row>
    <row r="322" spans="1:6" ht="12.75">
      <c r="A322" s="68" t="s">
        <v>19</v>
      </c>
      <c r="B322" s="75" t="s">
        <v>9</v>
      </c>
      <c r="C322" s="75" t="s">
        <v>4</v>
      </c>
      <c r="D322" s="75"/>
      <c r="E322" s="75"/>
      <c r="F322" s="87">
        <f>F323+F389</f>
        <v>279416.82</v>
      </c>
    </row>
    <row r="323" spans="1:6" ht="33.75">
      <c r="A323" s="70" t="s">
        <v>167</v>
      </c>
      <c r="B323" s="75"/>
      <c r="C323" s="75"/>
      <c r="D323" s="75" t="s">
        <v>168</v>
      </c>
      <c r="E323" s="75"/>
      <c r="F323" s="87">
        <f>F324+F367</f>
        <v>270521.82</v>
      </c>
    </row>
    <row r="324" spans="1:6" ht="22.5">
      <c r="A324" s="70" t="s">
        <v>169</v>
      </c>
      <c r="B324" s="75"/>
      <c r="C324" s="75"/>
      <c r="D324" s="75" t="s">
        <v>170</v>
      </c>
      <c r="E324" s="75"/>
      <c r="F324" s="87">
        <f>F325+F344+F363</f>
        <v>229324.41999999998</v>
      </c>
    </row>
    <row r="325" spans="1:6" ht="33.75">
      <c r="A325" s="68" t="s">
        <v>171</v>
      </c>
      <c r="B325" s="75"/>
      <c r="C325" s="75"/>
      <c r="D325" s="75" t="s">
        <v>172</v>
      </c>
      <c r="E325" s="75"/>
      <c r="F325" s="87">
        <f>F326+F329+F332+F335+F338+F341</f>
        <v>207910.91999999998</v>
      </c>
    </row>
    <row r="326" spans="1:6" ht="236.25">
      <c r="A326" s="117" t="s">
        <v>359</v>
      </c>
      <c r="B326" s="75"/>
      <c r="C326" s="75"/>
      <c r="D326" s="75" t="s">
        <v>173</v>
      </c>
      <c r="E326" s="75"/>
      <c r="F326" s="87">
        <f>F327</f>
        <v>38145.799999999996</v>
      </c>
    </row>
    <row r="327" spans="1:6" ht="12.75">
      <c r="A327" s="68" t="s">
        <v>56</v>
      </c>
      <c r="B327" s="75"/>
      <c r="C327" s="75"/>
      <c r="D327" s="75"/>
      <c r="E327" s="75" t="s">
        <v>57</v>
      </c>
      <c r="F327" s="87">
        <f>F328</f>
        <v>38145.799999999996</v>
      </c>
    </row>
    <row r="328" spans="1:6" ht="12.75">
      <c r="A328" s="68" t="s">
        <v>22</v>
      </c>
      <c r="B328" s="75"/>
      <c r="C328" s="75"/>
      <c r="D328" s="75"/>
      <c r="E328" s="75" t="s">
        <v>44</v>
      </c>
      <c r="F328" s="87">
        <f>44013.2+11380-3500-7880-5867.4</f>
        <v>38145.799999999996</v>
      </c>
    </row>
    <row r="329" spans="1:6" ht="22.5">
      <c r="A329" s="70" t="s">
        <v>174</v>
      </c>
      <c r="B329" s="75"/>
      <c r="C329" s="75"/>
      <c r="D329" s="75" t="s">
        <v>175</v>
      </c>
      <c r="E329" s="75"/>
      <c r="F329" s="87">
        <f>F330</f>
        <v>0</v>
      </c>
    </row>
    <row r="330" spans="1:6" ht="22.5">
      <c r="A330" s="68" t="s">
        <v>94</v>
      </c>
      <c r="B330" s="75"/>
      <c r="C330" s="75"/>
      <c r="D330" s="75"/>
      <c r="E330" s="75" t="s">
        <v>47</v>
      </c>
      <c r="F330" s="87">
        <f>F331</f>
        <v>0</v>
      </c>
    </row>
    <row r="331" spans="1:6" ht="33.75">
      <c r="A331" s="68" t="s">
        <v>95</v>
      </c>
      <c r="B331" s="75"/>
      <c r="C331" s="75"/>
      <c r="D331" s="75"/>
      <c r="E331" s="75" t="s">
        <v>48</v>
      </c>
      <c r="F331" s="87">
        <f>6100-3000-3100</f>
        <v>0</v>
      </c>
    </row>
    <row r="332" spans="1:6" ht="33.75">
      <c r="A332" s="117" t="s">
        <v>441</v>
      </c>
      <c r="B332" s="75"/>
      <c r="C332" s="75"/>
      <c r="D332" s="75" t="s">
        <v>365</v>
      </c>
      <c r="E332" s="101"/>
      <c r="F332" s="115">
        <f>F333</f>
        <v>200</v>
      </c>
    </row>
    <row r="333" spans="1:6" ht="22.5">
      <c r="A333" s="68" t="s">
        <v>94</v>
      </c>
      <c r="B333" s="75"/>
      <c r="C333" s="75"/>
      <c r="D333" s="75"/>
      <c r="E333" s="75" t="s">
        <v>47</v>
      </c>
      <c r="F333" s="103">
        <f>F334</f>
        <v>200</v>
      </c>
    </row>
    <row r="334" spans="1:6" ht="33.75">
      <c r="A334" s="68" t="s">
        <v>95</v>
      </c>
      <c r="B334" s="75"/>
      <c r="C334" s="75"/>
      <c r="D334" s="75"/>
      <c r="E334" s="101" t="s">
        <v>48</v>
      </c>
      <c r="F334" s="115">
        <f>1000-800</f>
        <v>200</v>
      </c>
    </row>
    <row r="335" spans="1:6" ht="22.5">
      <c r="A335" s="70" t="s">
        <v>321</v>
      </c>
      <c r="B335" s="75"/>
      <c r="C335" s="75"/>
      <c r="D335" s="75" t="s">
        <v>361</v>
      </c>
      <c r="E335" s="75"/>
      <c r="F335" s="125">
        <f>F336</f>
        <v>167453.43</v>
      </c>
    </row>
    <row r="336" spans="1:6" ht="22.5">
      <c r="A336" s="68" t="s">
        <v>94</v>
      </c>
      <c r="B336" s="75"/>
      <c r="C336" s="75"/>
      <c r="D336" s="75"/>
      <c r="E336" s="75" t="s">
        <v>47</v>
      </c>
      <c r="F336" s="125">
        <f>F337</f>
        <v>167453.43</v>
      </c>
    </row>
    <row r="337" spans="1:6" ht="33.75">
      <c r="A337" s="68" t="s">
        <v>95</v>
      </c>
      <c r="B337" s="75"/>
      <c r="C337" s="75"/>
      <c r="D337" s="75"/>
      <c r="E337" s="75" t="s">
        <v>48</v>
      </c>
      <c r="F337" s="125">
        <f>12581+5880.8+1534+167504.2+30000-50046.57</f>
        <v>167453.43</v>
      </c>
    </row>
    <row r="338" spans="1:6" ht="22.5">
      <c r="A338" s="117" t="s">
        <v>406</v>
      </c>
      <c r="B338" s="75"/>
      <c r="C338" s="75"/>
      <c r="D338" s="75" t="s">
        <v>405</v>
      </c>
      <c r="E338" s="75"/>
      <c r="F338" s="125">
        <f>F339</f>
        <v>1827.68</v>
      </c>
    </row>
    <row r="339" spans="1:6" ht="22.5">
      <c r="A339" s="68" t="s">
        <v>94</v>
      </c>
      <c r="B339" s="75"/>
      <c r="C339" s="75"/>
      <c r="D339" s="75"/>
      <c r="E339" s="75" t="s">
        <v>47</v>
      </c>
      <c r="F339" s="125">
        <f>F340</f>
        <v>1827.68</v>
      </c>
    </row>
    <row r="340" spans="1:6" ht="33.75">
      <c r="A340" s="68" t="s">
        <v>95</v>
      </c>
      <c r="B340" s="75"/>
      <c r="C340" s="75"/>
      <c r="D340" s="75"/>
      <c r="E340" s="75" t="s">
        <v>48</v>
      </c>
      <c r="F340" s="125">
        <f>1870.45-62.77+150-130</f>
        <v>1827.68</v>
      </c>
    </row>
    <row r="341" spans="1:6" ht="22.5">
      <c r="A341" s="117" t="s">
        <v>440</v>
      </c>
      <c r="B341" s="75"/>
      <c r="C341" s="75"/>
      <c r="D341" s="75" t="s">
        <v>454</v>
      </c>
      <c r="E341" s="75"/>
      <c r="F341" s="137">
        <f>F342</f>
        <v>284.01</v>
      </c>
    </row>
    <row r="342" spans="1:6" ht="22.5">
      <c r="A342" s="60" t="s">
        <v>94</v>
      </c>
      <c r="B342" s="75"/>
      <c r="C342" s="75"/>
      <c r="D342" s="75"/>
      <c r="E342" s="75" t="s">
        <v>47</v>
      </c>
      <c r="F342" s="137">
        <f>F343</f>
        <v>284.01</v>
      </c>
    </row>
    <row r="343" spans="1:6" ht="33.75">
      <c r="A343" s="68" t="s">
        <v>95</v>
      </c>
      <c r="B343" s="75"/>
      <c r="C343" s="75"/>
      <c r="D343" s="75"/>
      <c r="E343" s="75" t="s">
        <v>48</v>
      </c>
      <c r="F343" s="137">
        <f>221.24+62.77</f>
        <v>284.01</v>
      </c>
    </row>
    <row r="344" spans="1:6" ht="22.5">
      <c r="A344" s="70" t="s">
        <v>176</v>
      </c>
      <c r="B344" s="75"/>
      <c r="C344" s="75"/>
      <c r="D344" s="75" t="s">
        <v>177</v>
      </c>
      <c r="E344" s="75"/>
      <c r="F344" s="87">
        <f>F345+F348+F354+F357+F360+F351</f>
        <v>14945.5</v>
      </c>
    </row>
    <row r="345" spans="1:6" ht="22.5">
      <c r="A345" s="70" t="s">
        <v>322</v>
      </c>
      <c r="B345" s="75"/>
      <c r="C345" s="75"/>
      <c r="D345" s="75" t="s">
        <v>179</v>
      </c>
      <c r="E345" s="75"/>
      <c r="F345" s="87">
        <f>F346</f>
        <v>9885</v>
      </c>
    </row>
    <row r="346" spans="1:6" ht="22.5">
      <c r="A346" s="68" t="s">
        <v>94</v>
      </c>
      <c r="B346" s="75"/>
      <c r="C346" s="75"/>
      <c r="D346" s="75"/>
      <c r="E346" s="75" t="s">
        <v>47</v>
      </c>
      <c r="F346" s="87">
        <f>F347</f>
        <v>9885</v>
      </c>
    </row>
    <row r="347" spans="1:6" ht="33.75">
      <c r="A347" s="68" t="s">
        <v>95</v>
      </c>
      <c r="B347" s="75"/>
      <c r="C347" s="75"/>
      <c r="D347" s="75"/>
      <c r="E347" s="75" t="s">
        <v>48</v>
      </c>
      <c r="F347" s="87">
        <f>15400-65-150-5300</f>
        <v>9885</v>
      </c>
    </row>
    <row r="348" spans="1:6" ht="12.75">
      <c r="A348" s="70" t="s">
        <v>323</v>
      </c>
      <c r="B348" s="75"/>
      <c r="C348" s="75"/>
      <c r="D348" s="75" t="s">
        <v>180</v>
      </c>
      <c r="E348" s="75"/>
      <c r="F348" s="87">
        <f>F349</f>
        <v>750</v>
      </c>
    </row>
    <row r="349" spans="1:6" ht="22.5">
      <c r="A349" s="68" t="s">
        <v>94</v>
      </c>
      <c r="B349" s="75"/>
      <c r="C349" s="75"/>
      <c r="D349" s="75"/>
      <c r="E349" s="75" t="s">
        <v>47</v>
      </c>
      <c r="F349" s="87">
        <f>F350</f>
        <v>750</v>
      </c>
    </row>
    <row r="350" spans="1:6" ht="33.75">
      <c r="A350" s="68" t="s">
        <v>95</v>
      </c>
      <c r="B350" s="75"/>
      <c r="C350" s="75"/>
      <c r="D350" s="75"/>
      <c r="E350" s="75" t="s">
        <v>48</v>
      </c>
      <c r="F350" s="87">
        <f>2100-1350</f>
        <v>750</v>
      </c>
    </row>
    <row r="351" spans="1:6" ht="157.5">
      <c r="A351" s="117" t="s">
        <v>442</v>
      </c>
      <c r="B351" s="159"/>
      <c r="C351" s="159"/>
      <c r="D351" s="160" t="s">
        <v>379</v>
      </c>
      <c r="E351" s="75"/>
      <c r="F351" s="87">
        <f>F352</f>
        <v>2426</v>
      </c>
    </row>
    <row r="352" spans="1:6" ht="12.75">
      <c r="A352" s="68" t="s">
        <v>56</v>
      </c>
      <c r="B352" s="75"/>
      <c r="C352" s="52"/>
      <c r="D352" s="52"/>
      <c r="E352" s="75" t="s">
        <v>57</v>
      </c>
      <c r="F352" s="87">
        <f>F353</f>
        <v>2426</v>
      </c>
    </row>
    <row r="353" spans="1:6" ht="12.75">
      <c r="A353" s="68" t="s">
        <v>22</v>
      </c>
      <c r="B353" s="75"/>
      <c r="C353" s="52"/>
      <c r="D353" s="52"/>
      <c r="E353" s="75" t="s">
        <v>44</v>
      </c>
      <c r="F353" s="87">
        <f>3377-951</f>
        <v>2426</v>
      </c>
    </row>
    <row r="354" spans="1:6" ht="12.75">
      <c r="A354" s="135" t="s">
        <v>368</v>
      </c>
      <c r="B354" s="136"/>
      <c r="C354" s="136"/>
      <c r="D354" s="136" t="s">
        <v>328</v>
      </c>
      <c r="E354" s="136"/>
      <c r="F354" s="137">
        <f>F355</f>
        <v>34.5</v>
      </c>
    </row>
    <row r="355" spans="1:6" ht="22.5">
      <c r="A355" s="138" t="s">
        <v>233</v>
      </c>
      <c r="B355" s="136"/>
      <c r="C355" s="136"/>
      <c r="D355" s="136"/>
      <c r="E355" s="136" t="s">
        <v>60</v>
      </c>
      <c r="F355" s="137">
        <f>F356</f>
        <v>34.5</v>
      </c>
    </row>
    <row r="356" spans="1:6" ht="12.75">
      <c r="A356" s="139" t="s">
        <v>329</v>
      </c>
      <c r="B356" s="136"/>
      <c r="C356" s="136"/>
      <c r="D356" s="136"/>
      <c r="E356" s="136" t="s">
        <v>330</v>
      </c>
      <c r="F356" s="137">
        <f>52-17.5</f>
        <v>34.5</v>
      </c>
    </row>
    <row r="357" spans="1:6" ht="22.5">
      <c r="A357" s="150" t="s">
        <v>364</v>
      </c>
      <c r="B357" s="136"/>
      <c r="C357" s="136"/>
      <c r="D357" s="136" t="s">
        <v>363</v>
      </c>
      <c r="E357" s="136"/>
      <c r="F357" s="137">
        <f>F358</f>
        <v>100</v>
      </c>
    </row>
    <row r="358" spans="1:6" ht="22.5">
      <c r="A358" s="60" t="s">
        <v>94</v>
      </c>
      <c r="B358" s="136"/>
      <c r="C358" s="136"/>
      <c r="D358" s="75"/>
      <c r="E358" s="75" t="s">
        <v>47</v>
      </c>
      <c r="F358" s="137">
        <f>F359</f>
        <v>100</v>
      </c>
    </row>
    <row r="359" spans="1:6" ht="33.75">
      <c r="A359" s="68" t="s">
        <v>95</v>
      </c>
      <c r="B359" s="136"/>
      <c r="C359" s="136"/>
      <c r="D359" s="75"/>
      <c r="E359" s="75" t="s">
        <v>48</v>
      </c>
      <c r="F359" s="137">
        <v>100</v>
      </c>
    </row>
    <row r="360" spans="1:6" ht="225">
      <c r="A360" s="117" t="s">
        <v>374</v>
      </c>
      <c r="B360" s="136"/>
      <c r="C360" s="136"/>
      <c r="D360" s="75" t="s">
        <v>373</v>
      </c>
      <c r="E360" s="75"/>
      <c r="F360" s="137">
        <f>F361</f>
        <v>1750</v>
      </c>
    </row>
    <row r="361" spans="1:6" ht="12.75">
      <c r="A361" s="70" t="s">
        <v>56</v>
      </c>
      <c r="B361" s="75"/>
      <c r="C361" s="75"/>
      <c r="D361" s="75"/>
      <c r="E361" s="75" t="s">
        <v>57</v>
      </c>
      <c r="F361" s="137">
        <f>F362</f>
        <v>1750</v>
      </c>
    </row>
    <row r="362" spans="1:6" ht="12.75">
      <c r="A362" s="68" t="s">
        <v>22</v>
      </c>
      <c r="B362" s="75"/>
      <c r="C362" s="75"/>
      <c r="D362" s="75"/>
      <c r="E362" s="75" t="s">
        <v>44</v>
      </c>
      <c r="F362" s="137">
        <f>3500-1750</f>
        <v>1750</v>
      </c>
    </row>
    <row r="363" spans="1:6" ht="22.5">
      <c r="A363" s="132" t="s">
        <v>430</v>
      </c>
      <c r="B363" s="75"/>
      <c r="C363" s="75"/>
      <c r="D363" s="75" t="s">
        <v>429</v>
      </c>
      <c r="E363" s="75"/>
      <c r="F363" s="87">
        <f>F364</f>
        <v>6468</v>
      </c>
    </row>
    <row r="364" spans="1:6" ht="33.75">
      <c r="A364" s="117" t="s">
        <v>424</v>
      </c>
      <c r="B364" s="75"/>
      <c r="C364" s="75"/>
      <c r="D364" s="75" t="s">
        <v>420</v>
      </c>
      <c r="E364" s="75"/>
      <c r="F364" s="137">
        <f>F365</f>
        <v>6468</v>
      </c>
    </row>
    <row r="365" spans="1:6" ht="22.5">
      <c r="A365" s="60" t="s">
        <v>94</v>
      </c>
      <c r="B365" s="75"/>
      <c r="C365" s="75"/>
      <c r="D365" s="75"/>
      <c r="E365" s="75" t="s">
        <v>47</v>
      </c>
      <c r="F365" s="137">
        <f>F366</f>
        <v>6468</v>
      </c>
    </row>
    <row r="366" spans="1:6" ht="33.75">
      <c r="A366" s="68" t="s">
        <v>95</v>
      </c>
      <c r="B366" s="75"/>
      <c r="C366" s="75"/>
      <c r="D366" s="75"/>
      <c r="E366" s="75" t="s">
        <v>48</v>
      </c>
      <c r="F366" s="137">
        <f>6435+65-32</f>
        <v>6468</v>
      </c>
    </row>
    <row r="367" spans="1:6" ht="22.5">
      <c r="A367" s="68" t="s">
        <v>181</v>
      </c>
      <c r="B367" s="75"/>
      <c r="C367" s="75"/>
      <c r="D367" s="75" t="s">
        <v>182</v>
      </c>
      <c r="E367" s="75"/>
      <c r="F367" s="87">
        <f>F368+F375+F385</f>
        <v>41197.4</v>
      </c>
    </row>
    <row r="368" spans="1:6" ht="33.75">
      <c r="A368" s="70" t="s">
        <v>183</v>
      </c>
      <c r="B368" s="75"/>
      <c r="C368" s="75"/>
      <c r="D368" s="75" t="s">
        <v>184</v>
      </c>
      <c r="E368" s="75"/>
      <c r="F368" s="87">
        <f>F369+F372</f>
        <v>7447.4</v>
      </c>
    </row>
    <row r="369" spans="1:6" ht="236.25">
      <c r="A369" s="150" t="s">
        <v>358</v>
      </c>
      <c r="B369" s="136"/>
      <c r="C369" s="136"/>
      <c r="D369" s="136" t="s">
        <v>185</v>
      </c>
      <c r="E369" s="136"/>
      <c r="F369" s="137">
        <f>F370</f>
        <v>2425.3999999999996</v>
      </c>
    </row>
    <row r="370" spans="1:6" ht="12.75">
      <c r="A370" s="139" t="s">
        <v>56</v>
      </c>
      <c r="B370" s="136"/>
      <c r="C370" s="136"/>
      <c r="D370" s="136"/>
      <c r="E370" s="136" t="s">
        <v>57</v>
      </c>
      <c r="F370" s="137">
        <f>F371</f>
        <v>2425.3999999999996</v>
      </c>
    </row>
    <row r="371" spans="1:6" ht="12.75">
      <c r="A371" s="139" t="s">
        <v>22</v>
      </c>
      <c r="B371" s="136"/>
      <c r="C371" s="136"/>
      <c r="D371" s="136"/>
      <c r="E371" s="136" t="s">
        <v>44</v>
      </c>
      <c r="F371" s="137">
        <f>13000-5022-5552.6</f>
        <v>2425.3999999999996</v>
      </c>
    </row>
    <row r="372" spans="1:6" ht="33.75">
      <c r="A372" s="150" t="s">
        <v>382</v>
      </c>
      <c r="B372" s="136"/>
      <c r="C372" s="136"/>
      <c r="D372" s="136" t="s">
        <v>381</v>
      </c>
      <c r="E372" s="136"/>
      <c r="F372" s="137">
        <f>F373</f>
        <v>5022</v>
      </c>
    </row>
    <row r="373" spans="1:6" ht="22.5">
      <c r="A373" s="68" t="s">
        <v>94</v>
      </c>
      <c r="B373" s="75"/>
      <c r="C373" s="75"/>
      <c r="D373" s="75"/>
      <c r="E373" s="75" t="s">
        <v>47</v>
      </c>
      <c r="F373" s="137">
        <f>F374</f>
        <v>5022</v>
      </c>
    </row>
    <row r="374" spans="1:6" ht="33.75">
      <c r="A374" s="68" t="s">
        <v>95</v>
      </c>
      <c r="B374" s="75"/>
      <c r="C374" s="75"/>
      <c r="D374" s="75"/>
      <c r="E374" s="75" t="s">
        <v>48</v>
      </c>
      <c r="F374" s="137">
        <v>5022</v>
      </c>
    </row>
    <row r="375" spans="1:6" ht="33.75">
      <c r="A375" s="70" t="s">
        <v>186</v>
      </c>
      <c r="B375" s="75"/>
      <c r="C375" s="75"/>
      <c r="D375" s="75" t="s">
        <v>187</v>
      </c>
      <c r="E375" s="75"/>
      <c r="F375" s="87">
        <f>F376+F382+F379</f>
        <v>33750</v>
      </c>
    </row>
    <row r="376" spans="1:6" ht="31.5" customHeight="1">
      <c r="A376" s="117" t="s">
        <v>343</v>
      </c>
      <c r="B376" s="75"/>
      <c r="C376" s="75"/>
      <c r="D376" s="75" t="s">
        <v>188</v>
      </c>
      <c r="E376" s="75"/>
      <c r="F376" s="87">
        <f>F377</f>
        <v>33560</v>
      </c>
    </row>
    <row r="377" spans="1:6" ht="22.5">
      <c r="A377" s="68" t="s">
        <v>94</v>
      </c>
      <c r="B377" s="75"/>
      <c r="C377" s="75"/>
      <c r="D377" s="75"/>
      <c r="E377" s="75" t="s">
        <v>47</v>
      </c>
      <c r="F377" s="87">
        <f>F378</f>
        <v>33560</v>
      </c>
    </row>
    <row r="378" spans="1:6" s="56" customFormat="1" ht="33.75">
      <c r="A378" s="68" t="s">
        <v>95</v>
      </c>
      <c r="B378" s="75"/>
      <c r="C378" s="75"/>
      <c r="D378" s="75"/>
      <c r="E378" s="75" t="s">
        <v>48</v>
      </c>
      <c r="F378" s="87">
        <f>35560-2000</f>
        <v>33560</v>
      </c>
    </row>
    <row r="379" spans="1:6" s="56" customFormat="1" ht="22.5">
      <c r="A379" s="117" t="s">
        <v>438</v>
      </c>
      <c r="B379" s="75"/>
      <c r="C379" s="75"/>
      <c r="D379" s="75" t="s">
        <v>437</v>
      </c>
      <c r="E379" s="75"/>
      <c r="F379" s="87">
        <f>F380</f>
        <v>0</v>
      </c>
    </row>
    <row r="380" spans="1:6" s="56" customFormat="1" ht="22.5">
      <c r="A380" s="68" t="s">
        <v>94</v>
      </c>
      <c r="B380" s="75"/>
      <c r="C380" s="75"/>
      <c r="D380" s="75"/>
      <c r="E380" s="75" t="s">
        <v>47</v>
      </c>
      <c r="F380" s="87">
        <f>F381</f>
        <v>0</v>
      </c>
    </row>
    <row r="381" spans="1:6" s="56" customFormat="1" ht="33.75">
      <c r="A381" s="68" t="s">
        <v>95</v>
      </c>
      <c r="B381" s="75"/>
      <c r="C381" s="75"/>
      <c r="D381" s="75"/>
      <c r="E381" s="75" t="s">
        <v>48</v>
      </c>
      <c r="F381" s="87">
        <f>11958.97-11958.97</f>
        <v>0</v>
      </c>
    </row>
    <row r="382" spans="1:6" s="56" customFormat="1" ht="56.25">
      <c r="A382" s="117" t="s">
        <v>324</v>
      </c>
      <c r="B382" s="75"/>
      <c r="C382" s="75"/>
      <c r="D382" s="75" t="s">
        <v>325</v>
      </c>
      <c r="E382" s="75"/>
      <c r="F382" s="87">
        <f>F383</f>
        <v>190</v>
      </c>
    </row>
    <row r="383" spans="1:6" s="56" customFormat="1" ht="22.5">
      <c r="A383" s="68" t="s">
        <v>94</v>
      </c>
      <c r="B383" s="75"/>
      <c r="C383" s="75"/>
      <c r="D383" s="75"/>
      <c r="E383" s="75" t="s">
        <v>47</v>
      </c>
      <c r="F383" s="87">
        <f>F384</f>
        <v>190</v>
      </c>
    </row>
    <row r="384" spans="1:6" s="56" customFormat="1" ht="33.75">
      <c r="A384" s="68" t="s">
        <v>95</v>
      </c>
      <c r="B384" s="75"/>
      <c r="C384" s="75"/>
      <c r="D384" s="75"/>
      <c r="E384" s="75" t="s">
        <v>48</v>
      </c>
      <c r="F384" s="87">
        <f>1360-1170</f>
        <v>190</v>
      </c>
    </row>
    <row r="385" spans="1:6" s="56" customFormat="1" ht="28.5" customHeight="1">
      <c r="A385" s="132" t="s">
        <v>430</v>
      </c>
      <c r="B385" s="75"/>
      <c r="C385" s="75"/>
      <c r="D385" s="75" t="s">
        <v>431</v>
      </c>
      <c r="E385" s="75"/>
      <c r="F385" s="87">
        <f>F386</f>
        <v>0</v>
      </c>
    </row>
    <row r="386" spans="1:6" s="56" customFormat="1" ht="28.5" customHeight="1">
      <c r="A386" s="117" t="s">
        <v>421</v>
      </c>
      <c r="B386" s="75"/>
      <c r="C386" s="75"/>
      <c r="D386" s="75" t="s">
        <v>422</v>
      </c>
      <c r="E386" s="75"/>
      <c r="F386" s="87">
        <f>F387</f>
        <v>0</v>
      </c>
    </row>
    <row r="387" spans="1:6" s="56" customFormat="1" ht="28.5" customHeight="1">
      <c r="A387" s="68" t="s">
        <v>94</v>
      </c>
      <c r="B387" s="75"/>
      <c r="C387" s="75"/>
      <c r="D387" s="75"/>
      <c r="E387" s="75" t="s">
        <v>47</v>
      </c>
      <c r="F387" s="87">
        <f>F388</f>
        <v>0</v>
      </c>
    </row>
    <row r="388" spans="1:6" s="56" customFormat="1" ht="28.5" customHeight="1">
      <c r="A388" s="68" t="s">
        <v>95</v>
      </c>
      <c r="B388" s="75"/>
      <c r="C388" s="75"/>
      <c r="D388" s="75"/>
      <c r="E388" s="75" t="s">
        <v>48</v>
      </c>
      <c r="F388" s="87">
        <f>10455.15+2966.13-10455.15-2966.13</f>
        <v>0</v>
      </c>
    </row>
    <row r="389" spans="1:6" ht="33.75">
      <c r="A389" s="70" t="s">
        <v>197</v>
      </c>
      <c r="B389" s="75"/>
      <c r="C389" s="75"/>
      <c r="D389" s="75" t="s">
        <v>198</v>
      </c>
      <c r="E389" s="75"/>
      <c r="F389" s="87">
        <f>F390+F400</f>
        <v>8895</v>
      </c>
    </row>
    <row r="390" spans="1:6" ht="22.5">
      <c r="A390" s="68" t="s">
        <v>77</v>
      </c>
      <c r="B390" s="75"/>
      <c r="C390" s="75"/>
      <c r="D390" s="75" t="s">
        <v>199</v>
      </c>
      <c r="E390" s="75"/>
      <c r="F390" s="87">
        <f>F391+F394+F397</f>
        <v>8850</v>
      </c>
    </row>
    <row r="391" spans="1:6" ht="90">
      <c r="A391" s="132" t="s">
        <v>327</v>
      </c>
      <c r="B391" s="75"/>
      <c r="C391" s="75"/>
      <c r="D391" s="75" t="s">
        <v>200</v>
      </c>
      <c r="E391" s="75"/>
      <c r="F391" s="87">
        <f>F392</f>
        <v>8225.2</v>
      </c>
    </row>
    <row r="392" spans="1:6" ht="12.75">
      <c r="A392" s="70" t="s">
        <v>56</v>
      </c>
      <c r="B392" s="75"/>
      <c r="C392" s="75"/>
      <c r="D392" s="75"/>
      <c r="E392" s="75" t="s">
        <v>57</v>
      </c>
      <c r="F392" s="87">
        <f>F393</f>
        <v>8225.2</v>
      </c>
    </row>
    <row r="393" spans="1:6" ht="12.75">
      <c r="A393" s="70" t="s">
        <v>22</v>
      </c>
      <c r="B393" s="75"/>
      <c r="C393" s="75"/>
      <c r="D393" s="75"/>
      <c r="E393" s="75" t="s">
        <v>44</v>
      </c>
      <c r="F393" s="87">
        <f>9800-1574.8</f>
        <v>8225.2</v>
      </c>
    </row>
    <row r="394" spans="1:6" ht="101.25">
      <c r="A394" s="132" t="s">
        <v>326</v>
      </c>
      <c r="B394" s="75"/>
      <c r="C394" s="75"/>
      <c r="D394" s="75" t="s">
        <v>201</v>
      </c>
      <c r="E394" s="75"/>
      <c r="F394" s="87">
        <f>F395</f>
        <v>396</v>
      </c>
    </row>
    <row r="395" spans="1:6" ht="12.75">
      <c r="A395" s="68" t="s">
        <v>56</v>
      </c>
      <c r="B395" s="75"/>
      <c r="C395" s="75"/>
      <c r="D395" s="75"/>
      <c r="E395" s="75" t="s">
        <v>57</v>
      </c>
      <c r="F395" s="87">
        <f>F396</f>
        <v>396</v>
      </c>
    </row>
    <row r="396" spans="1:6" ht="12.75">
      <c r="A396" s="68" t="s">
        <v>22</v>
      </c>
      <c r="B396" s="80"/>
      <c r="C396" s="75"/>
      <c r="D396" s="75"/>
      <c r="E396" s="75" t="s">
        <v>44</v>
      </c>
      <c r="F396" s="87">
        <f>550-154</f>
        <v>396</v>
      </c>
    </row>
    <row r="397" spans="1:6" ht="101.25">
      <c r="A397" s="132" t="s">
        <v>202</v>
      </c>
      <c r="B397" s="75"/>
      <c r="C397" s="75"/>
      <c r="D397" s="75" t="s">
        <v>203</v>
      </c>
      <c r="E397" s="75"/>
      <c r="F397" s="87">
        <f>F398</f>
        <v>228.79999999999995</v>
      </c>
    </row>
    <row r="398" spans="1:6" ht="12.75">
      <c r="A398" s="68" t="s">
        <v>56</v>
      </c>
      <c r="B398" s="75"/>
      <c r="C398" s="75"/>
      <c r="D398" s="75"/>
      <c r="E398" s="75" t="s">
        <v>57</v>
      </c>
      <c r="F398" s="87">
        <f>F399</f>
        <v>228.79999999999995</v>
      </c>
    </row>
    <row r="399" spans="1:6" ht="12.75">
      <c r="A399" s="70" t="s">
        <v>22</v>
      </c>
      <c r="B399" s="75"/>
      <c r="C399" s="75"/>
      <c r="D399" s="75"/>
      <c r="E399" s="75" t="s">
        <v>44</v>
      </c>
      <c r="F399" s="87">
        <f>850-621.2</f>
        <v>228.79999999999995</v>
      </c>
    </row>
    <row r="400" spans="1:6" ht="22.5">
      <c r="A400" s="117" t="s">
        <v>84</v>
      </c>
      <c r="B400" s="75"/>
      <c r="C400" s="75"/>
      <c r="D400" s="75" t="s">
        <v>204</v>
      </c>
      <c r="E400" s="75"/>
      <c r="F400" s="87">
        <f>F401</f>
        <v>45</v>
      </c>
    </row>
    <row r="401" spans="1:6" ht="101.25">
      <c r="A401" s="117" t="s">
        <v>408</v>
      </c>
      <c r="B401" s="75"/>
      <c r="C401" s="75"/>
      <c r="D401" s="75" t="s">
        <v>407</v>
      </c>
      <c r="E401" s="75"/>
      <c r="F401" s="87">
        <f>F402</f>
        <v>45</v>
      </c>
    </row>
    <row r="402" spans="1:6" ht="12.75">
      <c r="A402" s="68" t="s">
        <v>56</v>
      </c>
      <c r="B402" s="75"/>
      <c r="C402" s="75"/>
      <c r="D402" s="75"/>
      <c r="E402" s="75" t="s">
        <v>57</v>
      </c>
      <c r="F402" s="87">
        <f>F403</f>
        <v>45</v>
      </c>
    </row>
    <row r="403" spans="1:6" ht="12.75">
      <c r="A403" s="70" t="s">
        <v>22</v>
      </c>
      <c r="B403" s="75"/>
      <c r="C403" s="75"/>
      <c r="D403" s="75"/>
      <c r="E403" s="75" t="s">
        <v>44</v>
      </c>
      <c r="F403" s="87">
        <v>45</v>
      </c>
    </row>
    <row r="404" spans="1:6" ht="12.75">
      <c r="A404" s="72" t="s">
        <v>287</v>
      </c>
      <c r="B404" s="80" t="s">
        <v>10</v>
      </c>
      <c r="C404" s="80" t="s">
        <v>279</v>
      </c>
      <c r="D404" s="80"/>
      <c r="E404" s="80"/>
      <c r="F404" s="95">
        <f>F405</f>
        <v>22285.100000000006</v>
      </c>
    </row>
    <row r="405" spans="1:6" ht="12.75">
      <c r="A405" s="68" t="s">
        <v>288</v>
      </c>
      <c r="B405" s="75" t="s">
        <v>10</v>
      </c>
      <c r="C405" s="75" t="s">
        <v>10</v>
      </c>
      <c r="D405" s="75"/>
      <c r="E405" s="75"/>
      <c r="F405" s="87">
        <f>F406</f>
        <v>22285.100000000006</v>
      </c>
    </row>
    <row r="406" spans="1:6" ht="33.75">
      <c r="A406" s="68" t="s">
        <v>207</v>
      </c>
      <c r="B406" s="75"/>
      <c r="C406" s="75"/>
      <c r="D406" s="75" t="s">
        <v>208</v>
      </c>
      <c r="E406" s="75"/>
      <c r="F406" s="87">
        <f>F407+F418</f>
        <v>22285.100000000006</v>
      </c>
    </row>
    <row r="407" spans="1:6" ht="56.25">
      <c r="A407" s="68" t="s">
        <v>209</v>
      </c>
      <c r="B407" s="75"/>
      <c r="C407" s="75"/>
      <c r="D407" s="75" t="s">
        <v>210</v>
      </c>
      <c r="E407" s="75"/>
      <c r="F407" s="87">
        <f>F408+F411</f>
        <v>22285.100000000006</v>
      </c>
    </row>
    <row r="408" spans="1:6" ht="22.5">
      <c r="A408" s="70" t="s">
        <v>80</v>
      </c>
      <c r="B408" s="75"/>
      <c r="C408" s="75"/>
      <c r="D408" s="75" t="s">
        <v>211</v>
      </c>
      <c r="E408" s="75"/>
      <c r="F408" s="87">
        <f>F409</f>
        <v>1171.34</v>
      </c>
    </row>
    <row r="409" spans="1:6" ht="22.5">
      <c r="A409" s="69" t="s">
        <v>94</v>
      </c>
      <c r="B409" s="75"/>
      <c r="C409" s="75"/>
      <c r="D409" s="75"/>
      <c r="E409" s="75" t="s">
        <v>47</v>
      </c>
      <c r="F409" s="87">
        <f>F410</f>
        <v>1171.34</v>
      </c>
    </row>
    <row r="410" spans="1:6" ht="33.75">
      <c r="A410" s="68" t="s">
        <v>95</v>
      </c>
      <c r="B410" s="75"/>
      <c r="C410" s="75"/>
      <c r="D410" s="75"/>
      <c r="E410" s="75" t="s">
        <v>48</v>
      </c>
      <c r="F410" s="87">
        <f>1200-28.66</f>
        <v>1171.34</v>
      </c>
    </row>
    <row r="411" spans="1:6" ht="22.5">
      <c r="A411" s="117" t="s">
        <v>32</v>
      </c>
      <c r="B411" s="75"/>
      <c r="C411" s="75"/>
      <c r="D411" s="75" t="s">
        <v>212</v>
      </c>
      <c r="E411" s="75"/>
      <c r="F411" s="87">
        <f>F412+F414+F416</f>
        <v>21113.760000000006</v>
      </c>
    </row>
    <row r="412" spans="1:6" ht="56.25">
      <c r="A412" s="68" t="s">
        <v>136</v>
      </c>
      <c r="B412" s="75"/>
      <c r="C412" s="75"/>
      <c r="D412" s="75"/>
      <c r="E412" s="75" t="s">
        <v>46</v>
      </c>
      <c r="F412" s="87">
        <f>F413</f>
        <v>17778.730000000003</v>
      </c>
    </row>
    <row r="413" spans="1:6" ht="22.5">
      <c r="A413" s="68" t="s">
        <v>59</v>
      </c>
      <c r="B413" s="75"/>
      <c r="C413" s="75"/>
      <c r="D413" s="75"/>
      <c r="E413" s="75" t="s">
        <v>58</v>
      </c>
      <c r="F413" s="87">
        <f>13871.7+3+4189.2+5-290.17</f>
        <v>17778.730000000003</v>
      </c>
    </row>
    <row r="414" spans="1:6" ht="22.5">
      <c r="A414" s="70" t="s">
        <v>94</v>
      </c>
      <c r="B414" s="75"/>
      <c r="C414" s="75"/>
      <c r="D414" s="75"/>
      <c r="E414" s="75" t="s">
        <v>47</v>
      </c>
      <c r="F414" s="87">
        <f>F415</f>
        <v>3315.04</v>
      </c>
    </row>
    <row r="415" spans="1:6" ht="33.75">
      <c r="A415" s="70" t="s">
        <v>95</v>
      </c>
      <c r="B415" s="75"/>
      <c r="C415" s="75"/>
      <c r="D415" s="75"/>
      <c r="E415" s="75" t="s">
        <v>48</v>
      </c>
      <c r="F415" s="87">
        <f>3925.9-5-7-598.86</f>
        <v>3315.04</v>
      </c>
    </row>
    <row r="416" spans="1:6" ht="12.75">
      <c r="A416" s="68" t="s">
        <v>49</v>
      </c>
      <c r="B416" s="75"/>
      <c r="C416" s="75"/>
      <c r="D416" s="75"/>
      <c r="E416" s="75" t="s">
        <v>51</v>
      </c>
      <c r="F416" s="87">
        <f>F417</f>
        <v>19.99</v>
      </c>
    </row>
    <row r="417" spans="1:6" ht="12.75">
      <c r="A417" s="68" t="s">
        <v>50</v>
      </c>
      <c r="B417" s="75"/>
      <c r="C417" s="75"/>
      <c r="D417" s="75"/>
      <c r="E417" s="75" t="s">
        <v>55</v>
      </c>
      <c r="F417" s="87">
        <f>14+7-1.01</f>
        <v>19.99</v>
      </c>
    </row>
    <row r="418" spans="1:6" ht="33.75">
      <c r="A418" s="70" t="s">
        <v>213</v>
      </c>
      <c r="B418" s="75"/>
      <c r="C418" s="75"/>
      <c r="D418" s="75" t="s">
        <v>214</v>
      </c>
      <c r="E418" s="75"/>
      <c r="F418" s="87">
        <f>F419</f>
        <v>0</v>
      </c>
    </row>
    <row r="419" spans="1:6" ht="22.5">
      <c r="A419" s="70" t="s">
        <v>215</v>
      </c>
      <c r="B419" s="75"/>
      <c r="C419" s="75"/>
      <c r="D419" s="75" t="s">
        <v>216</v>
      </c>
      <c r="E419" s="75"/>
      <c r="F419" s="87">
        <f>F420</f>
        <v>0</v>
      </c>
    </row>
    <row r="420" spans="1:6" ht="22.5">
      <c r="A420" s="68" t="s">
        <v>94</v>
      </c>
      <c r="B420" s="75"/>
      <c r="C420" s="75"/>
      <c r="D420" s="75"/>
      <c r="E420" s="75" t="s">
        <v>47</v>
      </c>
      <c r="F420" s="87">
        <f>F421</f>
        <v>0</v>
      </c>
    </row>
    <row r="421" spans="1:6" ht="33.75">
      <c r="A421" s="68" t="s">
        <v>95</v>
      </c>
      <c r="B421" s="75"/>
      <c r="C421" s="75"/>
      <c r="D421" s="75"/>
      <c r="E421" s="75" t="s">
        <v>48</v>
      </c>
      <c r="F421" s="87">
        <v>0</v>
      </c>
    </row>
    <row r="422" spans="1:6" ht="12.75">
      <c r="A422" s="72" t="s">
        <v>289</v>
      </c>
      <c r="B422" s="80" t="s">
        <v>30</v>
      </c>
      <c r="C422" s="80" t="s">
        <v>279</v>
      </c>
      <c r="D422" s="80"/>
      <c r="E422" s="80"/>
      <c r="F422" s="95">
        <f>F424+F458</f>
        <v>139078.8</v>
      </c>
    </row>
    <row r="423" spans="1:6" ht="12.75">
      <c r="A423" s="68" t="s">
        <v>31</v>
      </c>
      <c r="B423" s="75" t="s">
        <v>30</v>
      </c>
      <c r="C423" s="75" t="s">
        <v>2</v>
      </c>
      <c r="D423" s="75"/>
      <c r="E423" s="75"/>
      <c r="F423" s="87">
        <f>F424</f>
        <v>118535.4</v>
      </c>
    </row>
    <row r="424" spans="1:6" ht="33.75">
      <c r="A424" s="68" t="s">
        <v>217</v>
      </c>
      <c r="B424" s="75"/>
      <c r="C424" s="75"/>
      <c r="D424" s="75" t="s">
        <v>218</v>
      </c>
      <c r="E424" s="75"/>
      <c r="F424" s="87">
        <f>F425+F454+F438</f>
        <v>118535.4</v>
      </c>
    </row>
    <row r="425" spans="1:6" ht="33.75">
      <c r="A425" s="70" t="s">
        <v>219</v>
      </c>
      <c r="B425" s="75"/>
      <c r="C425" s="75"/>
      <c r="D425" s="75" t="s">
        <v>220</v>
      </c>
      <c r="E425" s="75"/>
      <c r="F425" s="87">
        <f>F426+F429+F432+F435</f>
        <v>95347.5</v>
      </c>
    </row>
    <row r="426" spans="1:6" ht="22.5">
      <c r="A426" s="70" t="s">
        <v>78</v>
      </c>
      <c r="B426" s="75"/>
      <c r="C426" s="75"/>
      <c r="D426" s="75" t="s">
        <v>221</v>
      </c>
      <c r="E426" s="75"/>
      <c r="F426" s="87">
        <f>F427</f>
        <v>6739</v>
      </c>
    </row>
    <row r="427" spans="1:6" ht="22.5">
      <c r="A427" s="68" t="s">
        <v>94</v>
      </c>
      <c r="B427" s="75"/>
      <c r="C427" s="75"/>
      <c r="D427" s="75"/>
      <c r="E427" s="75" t="s">
        <v>47</v>
      </c>
      <c r="F427" s="87">
        <f>F428</f>
        <v>6739</v>
      </c>
    </row>
    <row r="428" spans="1:6" ht="33.75">
      <c r="A428" s="68" t="s">
        <v>95</v>
      </c>
      <c r="B428" s="75"/>
      <c r="C428" s="75"/>
      <c r="D428" s="75"/>
      <c r="E428" s="75" t="s">
        <v>48</v>
      </c>
      <c r="F428" s="87">
        <f>7500-46-715</f>
        <v>6739</v>
      </c>
    </row>
    <row r="429" spans="1:6" ht="45">
      <c r="A429" s="68" t="s">
        <v>79</v>
      </c>
      <c r="B429" s="75"/>
      <c r="C429" s="75"/>
      <c r="D429" s="75" t="s">
        <v>222</v>
      </c>
      <c r="E429" s="75"/>
      <c r="F429" s="87">
        <f>F430</f>
        <v>4086</v>
      </c>
    </row>
    <row r="430" spans="1:6" ht="12.75">
      <c r="A430" s="68" t="s">
        <v>56</v>
      </c>
      <c r="B430" s="75"/>
      <c r="C430" s="75"/>
      <c r="D430" s="75"/>
      <c r="E430" s="75" t="s">
        <v>57</v>
      </c>
      <c r="F430" s="87">
        <f>F431</f>
        <v>4086</v>
      </c>
    </row>
    <row r="431" spans="1:6" ht="12.75">
      <c r="A431" s="68" t="s">
        <v>22</v>
      </c>
      <c r="B431" s="75"/>
      <c r="C431" s="75"/>
      <c r="D431" s="75"/>
      <c r="E431" s="75" t="s">
        <v>44</v>
      </c>
      <c r="F431" s="87">
        <f>4046+40</f>
        <v>4086</v>
      </c>
    </row>
    <row r="432" spans="1:6" ht="22.5">
      <c r="A432" s="70" t="s">
        <v>32</v>
      </c>
      <c r="B432" s="75"/>
      <c r="C432" s="75"/>
      <c r="D432" s="75" t="s">
        <v>223</v>
      </c>
      <c r="E432" s="75"/>
      <c r="F432" s="87">
        <f>F433</f>
        <v>83022.5</v>
      </c>
    </row>
    <row r="433" spans="1:6" ht="33.75">
      <c r="A433" s="68" t="s">
        <v>225</v>
      </c>
      <c r="B433" s="75"/>
      <c r="C433" s="75"/>
      <c r="D433" s="75"/>
      <c r="E433" s="75" t="s">
        <v>54</v>
      </c>
      <c r="F433" s="87">
        <f>F434</f>
        <v>83022.5</v>
      </c>
    </row>
    <row r="434" spans="1:6" ht="12.75">
      <c r="A434" s="68" t="s">
        <v>331</v>
      </c>
      <c r="B434" s="75"/>
      <c r="C434" s="75"/>
      <c r="D434" s="75"/>
      <c r="E434" s="75" t="s">
        <v>332</v>
      </c>
      <c r="F434" s="87">
        <f>91407.5+809+570+436+2000-40-1260-5900-5000</f>
        <v>83022.5</v>
      </c>
    </row>
    <row r="435" spans="1:6" ht="33.75">
      <c r="A435" s="70" t="s">
        <v>69</v>
      </c>
      <c r="B435" s="75"/>
      <c r="C435" s="75"/>
      <c r="D435" s="75" t="s">
        <v>224</v>
      </c>
      <c r="E435" s="75"/>
      <c r="F435" s="125">
        <v>1500</v>
      </c>
    </row>
    <row r="436" spans="1:6" ht="33.75">
      <c r="A436" s="68" t="s">
        <v>225</v>
      </c>
      <c r="B436" s="75"/>
      <c r="C436" s="75"/>
      <c r="D436" s="75"/>
      <c r="E436" s="75" t="s">
        <v>54</v>
      </c>
      <c r="F436" s="125">
        <v>1500</v>
      </c>
    </row>
    <row r="437" spans="1:6" ht="33.75">
      <c r="A437" s="68" t="s">
        <v>226</v>
      </c>
      <c r="B437" s="75"/>
      <c r="C437" s="75"/>
      <c r="D437" s="75"/>
      <c r="E437" s="75" t="s">
        <v>43</v>
      </c>
      <c r="F437" s="125">
        <f>1500</f>
        <v>1500</v>
      </c>
    </row>
    <row r="438" spans="1:6" ht="56.25">
      <c r="A438" s="68" t="s">
        <v>345</v>
      </c>
      <c r="B438" s="75"/>
      <c r="C438" s="75"/>
      <c r="D438" s="75" t="s">
        <v>227</v>
      </c>
      <c r="E438" s="75"/>
      <c r="F438" s="87">
        <f>F439+F442+F445+F448+F451</f>
        <v>18155.4</v>
      </c>
    </row>
    <row r="439" spans="1:6" ht="12.75">
      <c r="A439" s="70" t="s">
        <v>85</v>
      </c>
      <c r="B439" s="75"/>
      <c r="C439" s="75"/>
      <c r="D439" s="75" t="s">
        <v>228</v>
      </c>
      <c r="E439" s="75"/>
      <c r="F439" s="87">
        <f>F440</f>
        <v>0</v>
      </c>
    </row>
    <row r="440" spans="1:6" ht="33.75">
      <c r="A440" s="142" t="s">
        <v>225</v>
      </c>
      <c r="B440" s="75"/>
      <c r="C440" s="75"/>
      <c r="D440" s="75"/>
      <c r="E440" s="75" t="s">
        <v>54</v>
      </c>
      <c r="F440" s="87">
        <f>F441</f>
        <v>0</v>
      </c>
    </row>
    <row r="441" spans="1:6" ht="12.75">
      <c r="A441" s="142" t="s">
        <v>331</v>
      </c>
      <c r="B441" s="75"/>
      <c r="C441" s="75"/>
      <c r="D441" s="75"/>
      <c r="E441" s="75" t="s">
        <v>332</v>
      </c>
      <c r="F441" s="87">
        <v>0</v>
      </c>
    </row>
    <row r="442" spans="1:6" ht="33.75">
      <c r="A442" s="163" t="s">
        <v>346</v>
      </c>
      <c r="B442" s="75"/>
      <c r="C442" s="75"/>
      <c r="D442" s="75" t="s">
        <v>347</v>
      </c>
      <c r="E442" s="75"/>
      <c r="F442" s="87">
        <f>F443</f>
        <v>7711.2</v>
      </c>
    </row>
    <row r="443" spans="1:6" ht="33.75">
      <c r="A443" s="142" t="s">
        <v>225</v>
      </c>
      <c r="B443" s="75"/>
      <c r="C443" s="75"/>
      <c r="D443" s="75"/>
      <c r="E443" s="75" t="s">
        <v>54</v>
      </c>
      <c r="F443" s="87">
        <f>F444</f>
        <v>7711.2</v>
      </c>
    </row>
    <row r="444" spans="1:6" ht="12.75">
      <c r="A444" s="142" t="s">
        <v>331</v>
      </c>
      <c r="B444" s="75"/>
      <c r="C444" s="75"/>
      <c r="D444" s="75"/>
      <c r="E444" s="75" t="s">
        <v>332</v>
      </c>
      <c r="F444" s="87">
        <f>2700+2963+3610+337-1868.8-30</f>
        <v>7711.2</v>
      </c>
    </row>
    <row r="445" spans="1:6" ht="33.75">
      <c r="A445" s="163" t="s">
        <v>348</v>
      </c>
      <c r="B445" s="75"/>
      <c r="C445" s="75"/>
      <c r="D445" s="75" t="s">
        <v>349</v>
      </c>
      <c r="E445" s="75"/>
      <c r="F445" s="87">
        <f>F446</f>
        <v>5369.2</v>
      </c>
    </row>
    <row r="446" spans="1:6" ht="33.75">
      <c r="A446" s="142" t="s">
        <v>225</v>
      </c>
      <c r="B446" s="75"/>
      <c r="C446" s="75"/>
      <c r="D446" s="75"/>
      <c r="E446" s="75" t="s">
        <v>54</v>
      </c>
      <c r="F446" s="87">
        <f>F447</f>
        <v>5369.2</v>
      </c>
    </row>
    <row r="447" spans="1:6" ht="12.75">
      <c r="A447" s="142" t="s">
        <v>331</v>
      </c>
      <c r="B447" s="75"/>
      <c r="C447" s="75"/>
      <c r="D447" s="75"/>
      <c r="E447" s="75" t="s">
        <v>332</v>
      </c>
      <c r="F447" s="87">
        <f>460+640+2251+104+240+2419.8-745.6</f>
        <v>5369.2</v>
      </c>
    </row>
    <row r="448" spans="1:6" ht="45">
      <c r="A448" s="144" t="s">
        <v>362</v>
      </c>
      <c r="B448" s="75"/>
      <c r="C448" s="75"/>
      <c r="D448" s="75" t="s">
        <v>350</v>
      </c>
      <c r="E448" s="75"/>
      <c r="F448" s="87">
        <f>F449</f>
        <v>4765</v>
      </c>
    </row>
    <row r="449" spans="1:6" ht="33.75">
      <c r="A449" s="142" t="s">
        <v>225</v>
      </c>
      <c r="B449" s="75"/>
      <c r="C449" s="75"/>
      <c r="D449" s="75"/>
      <c r="E449" s="75" t="s">
        <v>54</v>
      </c>
      <c r="F449" s="87">
        <f>F450</f>
        <v>4765</v>
      </c>
    </row>
    <row r="450" spans="1:6" ht="12.75">
      <c r="A450" s="142" t="s">
        <v>331</v>
      </c>
      <c r="B450" s="75"/>
      <c r="C450" s="75"/>
      <c r="D450" s="75"/>
      <c r="E450" s="75" t="s">
        <v>332</v>
      </c>
      <c r="F450" s="87">
        <f>200+360+210+1000+4116-537-505-79</f>
        <v>4765</v>
      </c>
    </row>
    <row r="451" spans="1:6" ht="33.75">
      <c r="A451" s="144" t="s">
        <v>409</v>
      </c>
      <c r="B451" s="75"/>
      <c r="C451" s="75"/>
      <c r="D451" s="75" t="s">
        <v>410</v>
      </c>
      <c r="E451" s="75"/>
      <c r="F451" s="87">
        <f>F452</f>
        <v>310</v>
      </c>
    </row>
    <row r="452" spans="1:6" ht="33.75">
      <c r="A452" s="142" t="s">
        <v>225</v>
      </c>
      <c r="B452" s="75"/>
      <c r="C452" s="75"/>
      <c r="D452" s="75"/>
      <c r="E452" s="75" t="s">
        <v>54</v>
      </c>
      <c r="F452" s="87">
        <f>F453</f>
        <v>310</v>
      </c>
    </row>
    <row r="453" spans="1:6" ht="12.75">
      <c r="A453" s="142" t="s">
        <v>331</v>
      </c>
      <c r="B453" s="75"/>
      <c r="C453" s="75"/>
      <c r="D453" s="75"/>
      <c r="E453" s="75" t="s">
        <v>332</v>
      </c>
      <c r="F453" s="87">
        <v>310</v>
      </c>
    </row>
    <row r="454" spans="1:6" ht="33.75">
      <c r="A454" s="68" t="s">
        <v>229</v>
      </c>
      <c r="B454" s="75"/>
      <c r="C454" s="75"/>
      <c r="D454" s="75" t="s">
        <v>230</v>
      </c>
      <c r="E454" s="75"/>
      <c r="F454" s="87">
        <f>F455</f>
        <v>5032.5</v>
      </c>
    </row>
    <row r="455" spans="1:6" ht="33.75">
      <c r="A455" s="70" t="s">
        <v>231</v>
      </c>
      <c r="B455" s="75"/>
      <c r="C455" s="75"/>
      <c r="D455" s="75" t="s">
        <v>232</v>
      </c>
      <c r="E455" s="75"/>
      <c r="F455" s="87">
        <f>F456</f>
        <v>5032.5</v>
      </c>
    </row>
    <row r="456" spans="1:6" ht="12.75">
      <c r="A456" s="68" t="s">
        <v>56</v>
      </c>
      <c r="B456" s="75"/>
      <c r="C456" s="75"/>
      <c r="D456" s="75"/>
      <c r="E456" s="75" t="s">
        <v>57</v>
      </c>
      <c r="F456" s="87">
        <f>F457</f>
        <v>5032.5</v>
      </c>
    </row>
    <row r="457" spans="1:6" ht="12.75">
      <c r="A457" s="68" t="s">
        <v>22</v>
      </c>
      <c r="B457" s="75"/>
      <c r="C457" s="75"/>
      <c r="D457" s="75"/>
      <c r="E457" s="75" t="s">
        <v>44</v>
      </c>
      <c r="F457" s="87">
        <f>23403-18330.5-40</f>
        <v>5032.5</v>
      </c>
    </row>
    <row r="458" spans="1:6" s="56" customFormat="1" ht="22.5">
      <c r="A458" s="70" t="s">
        <v>290</v>
      </c>
      <c r="B458" s="75" t="s">
        <v>30</v>
      </c>
      <c r="C458" s="75" t="s">
        <v>5</v>
      </c>
      <c r="D458" s="75"/>
      <c r="E458" s="75"/>
      <c r="F458" s="87">
        <f>F459</f>
        <v>20543.4</v>
      </c>
    </row>
    <row r="459" spans="1:6" s="56" customFormat="1" ht="33.75">
      <c r="A459" s="71" t="s">
        <v>217</v>
      </c>
      <c r="B459" s="75"/>
      <c r="C459" s="75"/>
      <c r="D459" s="75" t="s">
        <v>218</v>
      </c>
      <c r="E459" s="75"/>
      <c r="F459" s="87">
        <f>F460</f>
        <v>20543.4</v>
      </c>
    </row>
    <row r="460" spans="1:6" s="56" customFormat="1" ht="33.75">
      <c r="A460" s="68" t="s">
        <v>219</v>
      </c>
      <c r="B460" s="75"/>
      <c r="C460" s="75"/>
      <c r="D460" s="75" t="s">
        <v>220</v>
      </c>
      <c r="E460" s="75"/>
      <c r="F460" s="87">
        <f>F461</f>
        <v>20543.4</v>
      </c>
    </row>
    <row r="461" spans="1:6" s="56" customFormat="1" ht="22.5">
      <c r="A461" s="68" t="s">
        <v>32</v>
      </c>
      <c r="B461" s="75"/>
      <c r="C461" s="75"/>
      <c r="D461" s="75" t="s">
        <v>223</v>
      </c>
      <c r="E461" s="75"/>
      <c r="F461" s="87">
        <f>F462+F464+F466</f>
        <v>20543.4</v>
      </c>
    </row>
    <row r="462" spans="1:6" ht="56.25">
      <c r="A462" s="68" t="s">
        <v>136</v>
      </c>
      <c r="B462" s="75"/>
      <c r="C462" s="75"/>
      <c r="D462" s="75"/>
      <c r="E462" s="75" t="s">
        <v>46</v>
      </c>
      <c r="F462" s="87">
        <f>F463</f>
        <v>19125.73</v>
      </c>
    </row>
    <row r="463" spans="1:6" ht="22.5">
      <c r="A463" s="68" t="s">
        <v>59</v>
      </c>
      <c r="B463" s="75"/>
      <c r="C463" s="75"/>
      <c r="D463" s="75"/>
      <c r="E463" s="75" t="s">
        <v>58</v>
      </c>
      <c r="F463" s="87">
        <f>16690.6+1475+400+120.8+439.33</f>
        <v>19125.73</v>
      </c>
    </row>
    <row r="464" spans="1:6" ht="22.5">
      <c r="A464" s="70" t="s">
        <v>94</v>
      </c>
      <c r="B464" s="75"/>
      <c r="C464" s="75"/>
      <c r="D464" s="75"/>
      <c r="E464" s="75" t="s">
        <v>47</v>
      </c>
      <c r="F464" s="87">
        <f>F465</f>
        <v>1417.63</v>
      </c>
    </row>
    <row r="465" spans="1:6" ht="33.75">
      <c r="A465" s="68" t="s">
        <v>95</v>
      </c>
      <c r="B465" s="75"/>
      <c r="C465" s="75"/>
      <c r="D465" s="75"/>
      <c r="E465" s="75" t="s">
        <v>48</v>
      </c>
      <c r="F465" s="94">
        <f>1696.5-278.87</f>
        <v>1417.63</v>
      </c>
    </row>
    <row r="466" spans="1:6" ht="12.75">
      <c r="A466" s="68" t="s">
        <v>49</v>
      </c>
      <c r="B466" s="75"/>
      <c r="C466" s="75"/>
      <c r="D466" s="75"/>
      <c r="E466" s="81" t="s">
        <v>51</v>
      </c>
      <c r="F466" s="94">
        <f>F467</f>
        <v>0.04</v>
      </c>
    </row>
    <row r="467" spans="1:6" ht="12.75">
      <c r="A467" s="69" t="s">
        <v>50</v>
      </c>
      <c r="B467" s="75"/>
      <c r="C467" s="75"/>
      <c r="D467" s="75"/>
      <c r="E467" s="75" t="s">
        <v>55</v>
      </c>
      <c r="F467" s="94">
        <v>0.04</v>
      </c>
    </row>
    <row r="468" spans="1:6" ht="12.75">
      <c r="A468" s="72" t="s">
        <v>291</v>
      </c>
      <c r="B468" s="80" t="s">
        <v>27</v>
      </c>
      <c r="C468" s="80" t="s">
        <v>279</v>
      </c>
      <c r="D468" s="80"/>
      <c r="E468" s="80"/>
      <c r="F468" s="124">
        <f>F469</f>
        <v>2295</v>
      </c>
    </row>
    <row r="469" spans="1:6" ht="12.75">
      <c r="A469" s="70" t="s">
        <v>39</v>
      </c>
      <c r="B469" s="75" t="s">
        <v>27</v>
      </c>
      <c r="C469" s="75" t="s">
        <v>2</v>
      </c>
      <c r="D469" s="75"/>
      <c r="E469" s="75"/>
      <c r="F469" s="87">
        <f>F470</f>
        <v>2295</v>
      </c>
    </row>
    <row r="470" spans="1:6" ht="22.5">
      <c r="A470" s="68" t="s">
        <v>53</v>
      </c>
      <c r="B470" s="75"/>
      <c r="C470" s="75"/>
      <c r="D470" s="75" t="s">
        <v>246</v>
      </c>
      <c r="E470" s="75"/>
      <c r="F470" s="87">
        <f>F471</f>
        <v>2295</v>
      </c>
    </row>
    <row r="471" spans="1:6" ht="45">
      <c r="A471" s="68" t="s">
        <v>275</v>
      </c>
      <c r="B471" s="75"/>
      <c r="C471" s="75"/>
      <c r="D471" s="75" t="s">
        <v>276</v>
      </c>
      <c r="E471" s="75"/>
      <c r="F471" s="87">
        <f>F472</f>
        <v>2295</v>
      </c>
    </row>
    <row r="472" spans="1:6" ht="22.5">
      <c r="A472" s="68" t="s">
        <v>233</v>
      </c>
      <c r="B472" s="75"/>
      <c r="C472" s="75"/>
      <c r="D472" s="75"/>
      <c r="E472" s="75" t="s">
        <v>60</v>
      </c>
      <c r="F472" s="87">
        <f>F473</f>
        <v>2295</v>
      </c>
    </row>
    <row r="473" spans="1:6" ht="22.5">
      <c r="A473" s="68" t="s">
        <v>234</v>
      </c>
      <c r="B473" s="75"/>
      <c r="C473" s="75"/>
      <c r="D473" s="75"/>
      <c r="E473" s="75" t="s">
        <v>61</v>
      </c>
      <c r="F473" s="94">
        <f>2110+185</f>
        <v>2295</v>
      </c>
    </row>
    <row r="474" spans="1:6" ht="12.75">
      <c r="A474" s="72" t="s">
        <v>292</v>
      </c>
      <c r="B474" s="80" t="s">
        <v>6</v>
      </c>
      <c r="C474" s="80" t="s">
        <v>279</v>
      </c>
      <c r="D474" s="80"/>
      <c r="E474" s="80"/>
      <c r="F474" s="95">
        <f>F475</f>
        <v>30329.949999999997</v>
      </c>
    </row>
    <row r="475" spans="1:6" ht="12.75">
      <c r="A475" s="68" t="s">
        <v>38</v>
      </c>
      <c r="B475" s="75" t="s">
        <v>6</v>
      </c>
      <c r="C475" s="75" t="s">
        <v>2</v>
      </c>
      <c r="D475" s="75"/>
      <c r="E475" s="75"/>
      <c r="F475" s="87">
        <f>F476</f>
        <v>30329.949999999997</v>
      </c>
    </row>
    <row r="476" spans="1:6" ht="33.75">
      <c r="A476" s="68" t="s">
        <v>235</v>
      </c>
      <c r="B476" s="75"/>
      <c r="C476" s="75"/>
      <c r="D476" s="75" t="s">
        <v>236</v>
      </c>
      <c r="E476" s="75"/>
      <c r="F476" s="87">
        <f>F477+F490</f>
        <v>30329.949999999997</v>
      </c>
    </row>
    <row r="477" spans="1:6" ht="112.5">
      <c r="A477" s="68" t="s">
        <v>237</v>
      </c>
      <c r="B477" s="75"/>
      <c r="C477" s="75"/>
      <c r="D477" s="75" t="s">
        <v>238</v>
      </c>
      <c r="E477" s="75"/>
      <c r="F477" s="87">
        <f>F478+F483</f>
        <v>29180.92</v>
      </c>
    </row>
    <row r="478" spans="1:6" ht="45">
      <c r="A478" s="68" t="s">
        <v>239</v>
      </c>
      <c r="B478" s="75"/>
      <c r="C478" s="75"/>
      <c r="D478" s="75" t="s">
        <v>240</v>
      </c>
      <c r="E478" s="75"/>
      <c r="F478" s="87">
        <f>F479+F481</f>
        <v>1308</v>
      </c>
    </row>
    <row r="479" spans="1:6" ht="56.25">
      <c r="A479" s="68" t="s">
        <v>136</v>
      </c>
      <c r="B479" s="75"/>
      <c r="C479" s="75"/>
      <c r="D479" s="75"/>
      <c r="E479" s="75" t="s">
        <v>46</v>
      </c>
      <c r="F479" s="87">
        <f>F480</f>
        <v>286.55</v>
      </c>
    </row>
    <row r="480" spans="1:6" ht="22.5">
      <c r="A480" s="72" t="s">
        <v>59</v>
      </c>
      <c r="B480" s="80"/>
      <c r="C480" s="75"/>
      <c r="D480" s="75"/>
      <c r="E480" s="75" t="s">
        <v>58</v>
      </c>
      <c r="F480" s="87">
        <f>285.95+24-23.4</f>
        <v>286.55</v>
      </c>
    </row>
    <row r="481" spans="1:6" ht="22.5">
      <c r="A481" s="68" t="s">
        <v>94</v>
      </c>
      <c r="B481" s="75"/>
      <c r="C481" s="75"/>
      <c r="D481" s="75"/>
      <c r="E481" s="75" t="s">
        <v>47</v>
      </c>
      <c r="F481" s="87">
        <f>F482</f>
        <v>1021.45</v>
      </c>
    </row>
    <row r="482" spans="1:6" ht="33.75">
      <c r="A482" s="68" t="s">
        <v>95</v>
      </c>
      <c r="B482" s="75"/>
      <c r="C482" s="75"/>
      <c r="D482" s="75"/>
      <c r="E482" s="75" t="s">
        <v>48</v>
      </c>
      <c r="F482" s="87">
        <f>1254-135+100-30+110-213-64.55</f>
        <v>1021.45</v>
      </c>
    </row>
    <row r="483" spans="1:6" ht="22.5">
      <c r="A483" s="70" t="s">
        <v>32</v>
      </c>
      <c r="B483" s="75"/>
      <c r="C483" s="75"/>
      <c r="D483" s="75" t="s">
        <v>241</v>
      </c>
      <c r="E483" s="75"/>
      <c r="F483" s="87">
        <f>F484+F486+F488</f>
        <v>27872.92</v>
      </c>
    </row>
    <row r="484" spans="1:6" ht="56.25">
      <c r="A484" s="68" t="s">
        <v>136</v>
      </c>
      <c r="B484" s="75"/>
      <c r="C484" s="75"/>
      <c r="D484" s="75"/>
      <c r="E484" s="75" t="s">
        <v>46</v>
      </c>
      <c r="F484" s="87">
        <f>F485</f>
        <v>22532.18</v>
      </c>
    </row>
    <row r="485" spans="1:6" ht="22.5">
      <c r="A485" s="68" t="s">
        <v>59</v>
      </c>
      <c r="B485" s="75"/>
      <c r="C485" s="75"/>
      <c r="D485" s="75"/>
      <c r="E485" s="75" t="s">
        <v>58</v>
      </c>
      <c r="F485" s="87">
        <f>22307+1360-1134.82</f>
        <v>22532.18</v>
      </c>
    </row>
    <row r="486" spans="1:6" ht="22.5">
      <c r="A486" s="69" t="s">
        <v>94</v>
      </c>
      <c r="B486" s="75"/>
      <c r="C486" s="75"/>
      <c r="D486" s="75"/>
      <c r="E486" s="75" t="s">
        <v>47</v>
      </c>
      <c r="F486" s="87">
        <f>F487</f>
        <v>5166.949999999999</v>
      </c>
    </row>
    <row r="487" spans="1:6" ht="33.75">
      <c r="A487" s="68" t="s">
        <v>95</v>
      </c>
      <c r="B487" s="75"/>
      <c r="C487" s="75"/>
      <c r="D487" s="75"/>
      <c r="E487" s="75" t="s">
        <v>48</v>
      </c>
      <c r="F487" s="87">
        <f>9301.8-1225+35-24+30-110+213-3053.85</f>
        <v>5166.949999999999</v>
      </c>
    </row>
    <row r="488" spans="1:6" ht="12.75">
      <c r="A488" s="68" t="s">
        <v>49</v>
      </c>
      <c r="B488" s="75"/>
      <c r="C488" s="75"/>
      <c r="D488" s="75"/>
      <c r="E488" s="75" t="s">
        <v>51</v>
      </c>
      <c r="F488" s="87">
        <f>F489</f>
        <v>173.79</v>
      </c>
    </row>
    <row r="489" spans="1:6" ht="12.75">
      <c r="A489" s="68" t="s">
        <v>50</v>
      </c>
      <c r="B489" s="75"/>
      <c r="C489" s="75"/>
      <c r="D489" s="75"/>
      <c r="E489" s="75" t="s">
        <v>55</v>
      </c>
      <c r="F489" s="87">
        <f>189-15.21</f>
        <v>173.79</v>
      </c>
    </row>
    <row r="490" spans="1:6" ht="33.75">
      <c r="A490" s="145" t="s">
        <v>352</v>
      </c>
      <c r="B490" s="75"/>
      <c r="C490" s="75"/>
      <c r="D490" s="28" t="s">
        <v>353</v>
      </c>
      <c r="E490" s="134"/>
      <c r="F490" s="146">
        <f>F491</f>
        <v>1149.03</v>
      </c>
    </row>
    <row r="491" spans="1:6" ht="22.5">
      <c r="A491" s="114" t="s">
        <v>354</v>
      </c>
      <c r="B491" s="75"/>
      <c r="C491" s="75"/>
      <c r="D491" s="28" t="s">
        <v>355</v>
      </c>
      <c r="E491" s="28"/>
      <c r="F491" s="146">
        <f>F492</f>
        <v>1149.03</v>
      </c>
    </row>
    <row r="492" spans="1:6" ht="22.5">
      <c r="A492" s="145" t="s">
        <v>94</v>
      </c>
      <c r="B492" s="75"/>
      <c r="C492" s="75"/>
      <c r="D492" s="28"/>
      <c r="E492" s="134">
        <v>200</v>
      </c>
      <c r="F492" s="146">
        <f>F493</f>
        <v>1149.03</v>
      </c>
    </row>
    <row r="493" spans="1:6" ht="33.75">
      <c r="A493" s="6" t="s">
        <v>95</v>
      </c>
      <c r="B493" s="75"/>
      <c r="C493" s="75"/>
      <c r="D493" s="28"/>
      <c r="E493" s="134">
        <v>240</v>
      </c>
      <c r="F493" s="146">
        <f>1360-210.97</f>
        <v>1149.03</v>
      </c>
    </row>
    <row r="494" spans="1:6" ht="12" customHeight="1">
      <c r="A494" s="64" t="s">
        <v>23</v>
      </c>
      <c r="B494" s="65"/>
      <c r="C494" s="65"/>
      <c r="D494" s="65"/>
      <c r="E494" s="66"/>
      <c r="F494" s="83">
        <f>F21+F120+F178+F266+F404+F422+F468+F474</f>
        <v>1160596.8686499998</v>
      </c>
    </row>
    <row r="495" spans="1:5" ht="12.75">
      <c r="A495" s="97"/>
      <c r="B495" s="97"/>
      <c r="C495" s="97"/>
      <c r="D495" s="97"/>
      <c r="E495" s="97"/>
    </row>
    <row r="496" spans="1:5" ht="12.75">
      <c r="A496" s="97"/>
      <c r="B496" s="97"/>
      <c r="C496" s="97"/>
      <c r="D496" s="97"/>
      <c r="E496" s="97"/>
    </row>
    <row r="497" spans="1:5" ht="12.75" customHeight="1">
      <c r="A497" s="96"/>
      <c r="B497" s="96"/>
      <c r="C497" s="96"/>
      <c r="D497" s="96"/>
      <c r="E497" s="96"/>
    </row>
    <row r="498" spans="1:5" ht="12.75" customHeight="1">
      <c r="A498" s="96"/>
      <c r="B498" s="96"/>
      <c r="C498" s="96"/>
      <c r="D498" s="96"/>
      <c r="E498" s="96"/>
    </row>
    <row r="499" spans="1:6" ht="12.75">
      <c r="A499" s="2"/>
      <c r="B499" s="22"/>
      <c r="C499" s="18"/>
      <c r="D499" s="36"/>
      <c r="E499" s="20"/>
      <c r="F499" s="27"/>
    </row>
    <row r="500" spans="1:6" ht="12.75">
      <c r="A500" s="2"/>
      <c r="B500" s="19"/>
      <c r="C500" s="18"/>
      <c r="D500" s="18"/>
      <c r="E500" s="18"/>
      <c r="F500" s="37"/>
    </row>
    <row r="501" spans="1:6" ht="12.75">
      <c r="A501" s="2"/>
      <c r="B501" s="99"/>
      <c r="C501" s="99"/>
      <c r="D501" s="99"/>
      <c r="E501" s="99"/>
      <c r="F501" s="99"/>
    </row>
    <row r="502" spans="1:6" ht="12.75">
      <c r="A502" s="98"/>
      <c r="B502" s="99"/>
      <c r="C502" s="99"/>
      <c r="D502" s="99"/>
      <c r="E502" s="99"/>
      <c r="F502" s="99"/>
    </row>
    <row r="503" spans="1:6" ht="12.75">
      <c r="A503" s="97"/>
      <c r="B503" s="13"/>
      <c r="C503" s="13"/>
      <c r="D503" s="13"/>
      <c r="E503" s="13"/>
      <c r="F503" s="13"/>
    </row>
    <row r="504" spans="1:6" ht="12.75">
      <c r="A504" s="97"/>
      <c r="B504" s="13"/>
      <c r="C504" s="13"/>
      <c r="D504" s="13"/>
      <c r="E504" s="13"/>
      <c r="F504" s="26"/>
    </row>
    <row r="505" spans="1:6" ht="12.75">
      <c r="A505" s="97"/>
      <c r="B505" s="15"/>
      <c r="C505" s="15"/>
      <c r="D505" s="15"/>
      <c r="E505" s="15"/>
      <c r="F505" s="15"/>
    </row>
    <row r="506" spans="1:6" ht="12.75">
      <c r="A506" s="96"/>
      <c r="B506" s="17"/>
      <c r="C506" s="17"/>
      <c r="D506" s="17"/>
      <c r="E506" s="17"/>
      <c r="F506" s="17"/>
    </row>
    <row r="507" spans="1:6" ht="12.75">
      <c r="A507" s="13"/>
      <c r="B507" s="30"/>
      <c r="C507" s="31"/>
      <c r="D507" s="31"/>
      <c r="E507" s="31"/>
      <c r="F507" s="32"/>
    </row>
    <row r="508" spans="1:6" ht="12.75">
      <c r="A508" s="22"/>
      <c r="B508" s="34"/>
      <c r="C508" s="34"/>
      <c r="D508" s="34"/>
      <c r="E508" s="34"/>
      <c r="F508" s="38"/>
    </row>
    <row r="509" spans="1:6" ht="12.75" customHeight="1">
      <c r="A509" s="97"/>
      <c r="B509" s="34"/>
      <c r="C509" s="39"/>
      <c r="D509" s="40"/>
      <c r="E509" s="40"/>
      <c r="F509" s="41"/>
    </row>
    <row r="510" spans="1:6" ht="12.75">
      <c r="A510" s="97"/>
      <c r="B510" s="34"/>
      <c r="C510" s="39"/>
      <c r="D510" s="39"/>
      <c r="E510" s="40"/>
      <c r="F510" s="41"/>
    </row>
    <row r="511" spans="1:6" ht="25.5" customHeight="1">
      <c r="A511" s="96"/>
      <c r="B511" s="34"/>
      <c r="C511" s="39"/>
      <c r="D511" s="39"/>
      <c r="E511" s="40"/>
      <c r="F511" s="41"/>
    </row>
    <row r="512" spans="1:6" ht="34.5" customHeight="1">
      <c r="A512" s="22"/>
      <c r="B512" s="34"/>
      <c r="C512" s="39"/>
      <c r="D512" s="39"/>
      <c r="E512" s="40"/>
      <c r="F512" s="41"/>
    </row>
    <row r="513" spans="1:6" ht="12.75">
      <c r="A513" s="19"/>
      <c r="B513" s="34"/>
      <c r="C513" s="39"/>
      <c r="D513" s="39"/>
      <c r="E513" s="40"/>
      <c r="F513" s="41"/>
    </row>
    <row r="514" spans="1:6" ht="14.25" customHeight="1">
      <c r="A514" s="99"/>
      <c r="B514" s="34"/>
      <c r="C514" s="39"/>
      <c r="D514" s="39"/>
      <c r="E514" s="40"/>
      <c r="F514" s="41"/>
    </row>
    <row r="515" spans="1:6" ht="33" customHeight="1">
      <c r="A515" s="99"/>
      <c r="B515" s="34"/>
      <c r="C515" s="39"/>
      <c r="D515" s="39"/>
      <c r="E515" s="40"/>
      <c r="F515" s="41"/>
    </row>
    <row r="516" spans="1:6" ht="36" customHeight="1">
      <c r="A516" s="13"/>
      <c r="B516" s="34"/>
      <c r="C516" s="39"/>
      <c r="D516" s="39"/>
      <c r="E516" s="39"/>
      <c r="F516" s="41"/>
    </row>
    <row r="517" spans="1:6" ht="12.75">
      <c r="A517" s="13"/>
      <c r="B517" s="34"/>
      <c r="C517" s="39"/>
      <c r="D517" s="39"/>
      <c r="E517" s="40"/>
      <c r="F517" s="41"/>
    </row>
    <row r="518" spans="1:6" ht="12.75">
      <c r="A518" s="15"/>
      <c r="B518" s="34"/>
      <c r="C518" s="39"/>
      <c r="D518" s="39"/>
      <c r="E518" s="39"/>
      <c r="F518" s="41"/>
    </row>
    <row r="519" spans="1:6" ht="14.25" customHeight="1">
      <c r="A519" s="16"/>
      <c r="B519" s="34"/>
      <c r="C519" s="39"/>
      <c r="D519" s="39"/>
      <c r="E519" s="40"/>
      <c r="F519" s="41"/>
    </row>
    <row r="520" spans="1:6" ht="12.75">
      <c r="A520" s="15"/>
      <c r="B520" s="34"/>
      <c r="C520" s="39"/>
      <c r="D520" s="39"/>
      <c r="E520" s="40"/>
      <c r="F520" s="41"/>
    </row>
    <row r="521" spans="1:6" ht="15.75" customHeight="1">
      <c r="A521" s="33"/>
      <c r="B521" s="34"/>
      <c r="C521" s="39"/>
      <c r="D521" s="39"/>
      <c r="E521" s="40"/>
      <c r="F521" s="41"/>
    </row>
    <row r="522" spans="1:6" ht="12.75">
      <c r="A522" s="22"/>
      <c r="B522" s="43"/>
      <c r="C522" s="39"/>
      <c r="D522" s="39"/>
      <c r="E522" s="40"/>
      <c r="F522" s="44"/>
    </row>
    <row r="523" spans="1:6" ht="12.75">
      <c r="A523" s="22"/>
      <c r="B523" s="43"/>
      <c r="C523" s="39"/>
      <c r="D523" s="39"/>
      <c r="E523" s="40"/>
      <c r="F523" s="44"/>
    </row>
    <row r="524" spans="1:6" ht="12.75">
      <c r="A524" s="42"/>
      <c r="B524" s="34"/>
      <c r="C524" s="39"/>
      <c r="D524" s="39"/>
      <c r="E524" s="40"/>
      <c r="F524" s="41"/>
    </row>
    <row r="525" spans="1:6" ht="12.75">
      <c r="A525" s="22"/>
      <c r="B525" s="34"/>
      <c r="C525" s="39"/>
      <c r="D525" s="39"/>
      <c r="E525" s="40"/>
      <c r="F525" s="41"/>
    </row>
    <row r="526" spans="1:6" ht="12.75">
      <c r="A526" s="22"/>
      <c r="B526" s="34"/>
      <c r="C526" s="46"/>
      <c r="D526" s="46"/>
      <c r="E526" s="31"/>
      <c r="F526" s="47"/>
    </row>
    <row r="527" spans="1:6" ht="14.25" customHeight="1">
      <c r="A527" s="22"/>
      <c r="B527" s="34"/>
      <c r="C527" s="46"/>
      <c r="D527" s="46"/>
      <c r="E527" s="46"/>
      <c r="F527" s="47"/>
    </row>
    <row r="528" spans="1:6" ht="14.25" customHeight="1">
      <c r="A528" s="42"/>
      <c r="B528" s="34"/>
      <c r="C528" s="46"/>
      <c r="D528" s="46"/>
      <c r="E528" s="46"/>
      <c r="F528" s="47"/>
    </row>
    <row r="529" spans="1:6" ht="14.25" customHeight="1">
      <c r="A529" s="42"/>
      <c r="B529" s="34"/>
      <c r="C529" s="46"/>
      <c r="D529" s="46"/>
      <c r="E529" s="46"/>
      <c r="F529" s="47"/>
    </row>
    <row r="530" spans="1:6" ht="14.25" customHeight="1">
      <c r="A530" s="22"/>
      <c r="B530" s="34"/>
      <c r="C530" s="39"/>
      <c r="D530" s="39"/>
      <c r="E530" s="39"/>
      <c r="F530" s="41"/>
    </row>
    <row r="531" spans="1:6" ht="14.25" customHeight="1">
      <c r="A531" s="42"/>
      <c r="B531" s="34"/>
      <c r="C531" s="39"/>
      <c r="D531" s="39"/>
      <c r="E531" s="39"/>
      <c r="F531" s="41"/>
    </row>
    <row r="532" spans="1:6" ht="12.75">
      <c r="A532" s="22"/>
      <c r="B532" s="34"/>
      <c r="C532" s="39"/>
      <c r="D532" s="39"/>
      <c r="E532" s="39"/>
      <c r="F532" s="41"/>
    </row>
    <row r="533" spans="1:6" ht="12.75">
      <c r="A533" s="22"/>
      <c r="B533" s="34"/>
      <c r="C533" s="39"/>
      <c r="D533" s="39"/>
      <c r="E533" s="39"/>
      <c r="F533" s="41"/>
    </row>
    <row r="534" spans="1:6" ht="12.75">
      <c r="A534" s="22"/>
      <c r="B534" s="34"/>
      <c r="C534" s="39"/>
      <c r="D534" s="39"/>
      <c r="E534" s="39"/>
      <c r="F534" s="41"/>
    </row>
    <row r="535" spans="1:6" ht="14.25" customHeight="1">
      <c r="A535" s="22"/>
      <c r="B535" s="34"/>
      <c r="C535" s="39"/>
      <c r="D535" s="39"/>
      <c r="E535" s="39"/>
      <c r="F535" s="41"/>
    </row>
    <row r="536" spans="1:6" ht="12.75">
      <c r="A536" s="22"/>
      <c r="B536" s="34"/>
      <c r="C536" s="39"/>
      <c r="D536" s="39"/>
      <c r="E536" s="39"/>
      <c r="F536" s="41"/>
    </row>
    <row r="537" spans="1:6" ht="12.75">
      <c r="A537" s="22"/>
      <c r="B537" s="34"/>
      <c r="C537" s="39"/>
      <c r="D537" s="39"/>
      <c r="E537" s="39"/>
      <c r="F537" s="41"/>
    </row>
    <row r="538" spans="1:6" ht="36.75" customHeight="1">
      <c r="A538" s="22"/>
      <c r="B538" s="34"/>
      <c r="C538" s="39"/>
      <c r="D538" s="39"/>
      <c r="E538" s="39"/>
      <c r="F538" s="41"/>
    </row>
    <row r="539" spans="1:6" ht="16.5" customHeight="1">
      <c r="A539" s="45"/>
      <c r="B539" s="34"/>
      <c r="C539" s="39"/>
      <c r="D539" s="39"/>
      <c r="E539" s="39"/>
      <c r="F539" s="41"/>
    </row>
    <row r="540" spans="1:6" ht="12.75">
      <c r="A540" s="45"/>
      <c r="B540" s="34"/>
      <c r="C540" s="39"/>
      <c r="D540" s="39"/>
      <c r="E540" s="39"/>
      <c r="F540" s="41"/>
    </row>
    <row r="541" spans="1:6" ht="12.75">
      <c r="A541" s="48"/>
      <c r="B541" s="34"/>
      <c r="C541" s="39"/>
      <c r="D541" s="39"/>
      <c r="E541" s="39"/>
      <c r="F541" s="41"/>
    </row>
    <row r="542" spans="1:6" ht="12.75">
      <c r="A542" s="45"/>
      <c r="B542" s="34"/>
      <c r="C542" s="39"/>
      <c r="D542" s="39"/>
      <c r="E542" s="39"/>
      <c r="F542" s="41"/>
    </row>
    <row r="543" spans="1:6" ht="12.75">
      <c r="A543" s="42"/>
      <c r="B543" s="34"/>
      <c r="C543" s="39"/>
      <c r="D543" s="39"/>
      <c r="E543" s="39"/>
      <c r="F543" s="41"/>
    </row>
    <row r="544" spans="1:6" ht="12.75">
      <c r="A544" s="42"/>
      <c r="B544" s="34"/>
      <c r="C544" s="35"/>
      <c r="D544" s="39"/>
      <c r="E544" s="39"/>
      <c r="F544" s="49"/>
    </row>
    <row r="545" spans="1:6" ht="12.75">
      <c r="A545" s="42"/>
      <c r="B545" s="34"/>
      <c r="C545" s="39"/>
      <c r="D545" s="39"/>
      <c r="E545" s="39"/>
      <c r="F545" s="41"/>
    </row>
    <row r="546" spans="1:6" ht="12.75">
      <c r="A546" s="22"/>
      <c r="B546" s="34"/>
      <c r="C546" s="39"/>
      <c r="D546" s="39"/>
      <c r="E546" s="39"/>
      <c r="F546" s="41"/>
    </row>
    <row r="547" spans="1:6" ht="12.75">
      <c r="A547" s="42"/>
      <c r="B547" s="34"/>
      <c r="C547" s="39"/>
      <c r="D547" s="39"/>
      <c r="E547" s="39"/>
      <c r="F547" s="41"/>
    </row>
    <row r="548" spans="1:6" ht="12.75">
      <c r="A548" s="22"/>
      <c r="B548" s="34"/>
      <c r="C548" s="39"/>
      <c r="D548" s="39"/>
      <c r="E548" s="39"/>
      <c r="F548" s="41"/>
    </row>
    <row r="549" ht="12.75">
      <c r="A549" s="22"/>
    </row>
    <row r="550" ht="12" customHeight="1">
      <c r="A550" s="22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  <row r="555" ht="12.75">
      <c r="A555" s="22"/>
    </row>
    <row r="556" ht="12.75">
      <c r="A556" s="22"/>
    </row>
    <row r="557" ht="12.75">
      <c r="A557" s="21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</sheetData>
  <sheetProtection/>
  <mergeCells count="16">
    <mergeCell ref="A8:F8"/>
    <mergeCell ref="A9:F9"/>
    <mergeCell ref="A10:F10"/>
    <mergeCell ref="A11:F11"/>
    <mergeCell ref="A17:F17"/>
    <mergeCell ref="A13:F13"/>
    <mergeCell ref="A14:F14"/>
    <mergeCell ref="A15:F15"/>
    <mergeCell ref="A16:F16"/>
    <mergeCell ref="A6:C6"/>
    <mergeCell ref="D6:F6"/>
    <mergeCell ref="A5:F5"/>
    <mergeCell ref="A4:F4"/>
    <mergeCell ref="A3:F3"/>
    <mergeCell ref="A1:F1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91" r:id="rId1"/>
  <rowBreaks count="4" manualBreakCount="4">
    <brk id="174" max="5" man="1"/>
    <brk id="275" max="5" man="1"/>
    <brk id="404" max="5" man="1"/>
    <brk id="48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3"/>
  <sheetViews>
    <sheetView view="pageBreakPreview" zoomScaleSheetLayoutView="100" zoomScalePageLayoutView="0" workbookViewId="0" topLeftCell="A1">
      <selection activeCell="A10" sqref="A10:G10"/>
    </sheetView>
  </sheetViews>
  <sheetFormatPr defaultColWidth="9.00390625" defaultRowHeight="12.75"/>
  <cols>
    <col min="1" max="1" width="35.75390625" style="0" customWidth="1"/>
    <col min="2" max="2" width="6.375" style="0" customWidth="1"/>
    <col min="3" max="3" width="6.75390625" style="0" customWidth="1"/>
    <col min="4" max="4" width="10.75390625" style="0" customWidth="1"/>
    <col min="5" max="5" width="12.00390625" style="0" customWidth="1"/>
    <col min="6" max="6" width="8.875" style="0" customWidth="1"/>
    <col min="7" max="7" width="12.75390625" style="0" customWidth="1"/>
  </cols>
  <sheetData>
    <row r="1" spans="1:7" ht="12.75">
      <c r="A1" s="170" t="s">
        <v>376</v>
      </c>
      <c r="B1" s="170"/>
      <c r="C1" s="170"/>
      <c r="D1" s="170"/>
      <c r="E1" s="170"/>
      <c r="F1" s="170"/>
      <c r="G1" s="170"/>
    </row>
    <row r="2" spans="1:7" ht="12.75">
      <c r="A2" s="168" t="str">
        <f>Лист1!A2</f>
        <v>                                                к  решению Совета депутатов городского округа Воскресенск  </v>
      </c>
      <c r="B2" s="168"/>
      <c r="C2" s="168"/>
      <c r="D2" s="168"/>
      <c r="E2" s="168"/>
      <c r="F2" s="168"/>
      <c r="G2" s="168"/>
    </row>
    <row r="3" spans="1:7" ht="12.75">
      <c r="A3" s="168" t="str">
        <f>Лист1!A3</f>
        <v>"О внесении изменений в решение Совета депутатов городского поселения Воскресенск</v>
      </c>
      <c r="B3" s="168"/>
      <c r="C3" s="168"/>
      <c r="D3" s="168"/>
      <c r="E3" s="168"/>
      <c r="F3" s="168"/>
      <c r="G3" s="168"/>
    </row>
    <row r="4" spans="1:7" ht="12.75">
      <c r="A4" s="168" t="str">
        <f>Лист1!A4</f>
        <v>"О бюджете городского поселения Воскресенск Воскресенского </v>
      </c>
      <c r="B4" s="168"/>
      <c r="C4" s="168"/>
      <c r="D4" s="168"/>
      <c r="E4" s="168"/>
      <c r="F4" s="168"/>
      <c r="G4" s="168"/>
    </row>
    <row r="5" spans="1:7" ht="12.75">
      <c r="A5" s="168" t="str">
        <f>Лист1!A5</f>
        <v>  муниципального района Московской области на  2019 год"</v>
      </c>
      <c r="B5" s="168"/>
      <c r="C5" s="168"/>
      <c r="D5" s="168"/>
      <c r="E5" s="168"/>
      <c r="F5" s="168"/>
      <c r="G5" s="168"/>
    </row>
    <row r="6" spans="1:7" ht="12.75">
      <c r="A6" s="168" t="s">
        <v>455</v>
      </c>
      <c r="B6" s="168"/>
      <c r="C6" s="168"/>
      <c r="D6" s="168"/>
      <c r="E6" s="168"/>
      <c r="F6" s="168"/>
      <c r="G6" s="168"/>
    </row>
    <row r="7" spans="1:7" ht="12.75">
      <c r="A7" s="2"/>
      <c r="B7" s="2"/>
      <c r="C7" s="5"/>
      <c r="D7" s="4"/>
      <c r="E7" s="170" t="s">
        <v>82</v>
      </c>
      <c r="F7" s="170"/>
      <c r="G7" s="170"/>
    </row>
    <row r="8" spans="1:7" ht="12.75">
      <c r="A8" s="174" t="s">
        <v>87</v>
      </c>
      <c r="B8" s="174"/>
      <c r="C8" s="174"/>
      <c r="D8" s="174"/>
      <c r="E8" s="174"/>
      <c r="F8" s="174"/>
      <c r="G8" s="174"/>
    </row>
    <row r="9" spans="1:7" ht="12.75">
      <c r="A9" s="168" t="s">
        <v>457</v>
      </c>
      <c r="B9" s="168"/>
      <c r="C9" s="168"/>
      <c r="D9" s="168"/>
      <c r="E9" s="168"/>
      <c r="F9" s="168"/>
      <c r="G9" s="168"/>
    </row>
    <row r="10" spans="1:7" ht="12.75">
      <c r="A10" s="168" t="s">
        <v>460</v>
      </c>
      <c r="B10" s="168"/>
      <c r="C10" s="168"/>
      <c r="D10" s="168"/>
      <c r="E10" s="168"/>
      <c r="F10" s="168"/>
      <c r="G10" s="168"/>
    </row>
    <row r="11" spans="1:7" ht="12.75">
      <c r="A11" s="168" t="s">
        <v>370</v>
      </c>
      <c r="B11" s="168"/>
      <c r="C11" s="168"/>
      <c r="D11" s="168"/>
      <c r="E11" s="168"/>
      <c r="F11" s="168"/>
      <c r="G11" s="168"/>
    </row>
    <row r="12" spans="1:7" ht="12.75">
      <c r="A12" s="2"/>
      <c r="B12" s="2"/>
      <c r="C12" s="5"/>
      <c r="D12" s="4"/>
      <c r="E12" s="10"/>
      <c r="F12" s="9"/>
      <c r="G12" s="25"/>
    </row>
    <row r="13" spans="1:7" ht="12.75">
      <c r="A13" s="1"/>
      <c r="B13" s="1"/>
      <c r="C13" s="12"/>
      <c r="D13" s="4"/>
      <c r="E13" s="4"/>
      <c r="F13" s="4"/>
      <c r="G13" s="11"/>
    </row>
    <row r="14" spans="1:7" ht="12.75">
      <c r="A14" s="173" t="s">
        <v>16</v>
      </c>
      <c r="B14" s="173"/>
      <c r="C14" s="173"/>
      <c r="D14" s="173"/>
      <c r="E14" s="173"/>
      <c r="F14" s="173"/>
      <c r="G14" s="173"/>
    </row>
    <row r="15" spans="1:7" ht="12.75">
      <c r="A15" s="173" t="s">
        <v>295</v>
      </c>
      <c r="B15" s="173"/>
      <c r="C15" s="173"/>
      <c r="D15" s="173"/>
      <c r="E15" s="173"/>
      <c r="F15" s="173"/>
      <c r="G15" s="173"/>
    </row>
    <row r="17" ht="12.75">
      <c r="G17" s="7"/>
    </row>
    <row r="18" spans="1:7" ht="22.5">
      <c r="A18" s="8" t="s">
        <v>11</v>
      </c>
      <c r="B18" s="8" t="s">
        <v>17</v>
      </c>
      <c r="C18" s="8" t="s">
        <v>1</v>
      </c>
      <c r="D18" s="8" t="s">
        <v>0</v>
      </c>
      <c r="E18" s="8" t="s">
        <v>12</v>
      </c>
      <c r="F18" s="8" t="s">
        <v>13</v>
      </c>
      <c r="G18" s="8" t="s">
        <v>21</v>
      </c>
    </row>
    <row r="19" spans="1:10" ht="12.75">
      <c r="A19" s="3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J19" s="17"/>
    </row>
    <row r="20" spans="1:7" ht="45">
      <c r="A20" s="104" t="s">
        <v>277</v>
      </c>
      <c r="B20" s="109">
        <v>960</v>
      </c>
      <c r="C20" s="53"/>
      <c r="D20" s="53"/>
      <c r="E20" s="53"/>
      <c r="F20" s="53"/>
      <c r="G20" s="82">
        <f>G21+G120+G178+G266+G404+G422+G468+G474</f>
        <v>1160596.8686499998</v>
      </c>
    </row>
    <row r="21" spans="1:7" ht="12.75">
      <c r="A21" s="72" t="s">
        <v>278</v>
      </c>
      <c r="B21" s="105"/>
      <c r="C21" s="61" t="s">
        <v>2</v>
      </c>
      <c r="D21" s="61" t="s">
        <v>279</v>
      </c>
      <c r="E21" s="59"/>
      <c r="F21" s="59"/>
      <c r="G21" s="90">
        <f>G22+G34+G60+G68+G73+G29</f>
        <v>120156.43900000001</v>
      </c>
    </row>
    <row r="22" spans="1:7" ht="33.75">
      <c r="A22" s="68" t="s">
        <v>41</v>
      </c>
      <c r="B22" s="105"/>
      <c r="C22" s="75" t="s">
        <v>2</v>
      </c>
      <c r="D22" s="75" t="s">
        <v>3</v>
      </c>
      <c r="E22" s="76"/>
      <c r="F22" s="76"/>
      <c r="G22" s="87">
        <f>G23</f>
        <v>1403.619</v>
      </c>
    </row>
    <row r="23" spans="1:7" ht="56.25">
      <c r="A23" s="132" t="s">
        <v>14</v>
      </c>
      <c r="B23" s="105"/>
      <c r="C23" s="75"/>
      <c r="D23" s="75"/>
      <c r="E23" s="75" t="s">
        <v>280</v>
      </c>
      <c r="F23" s="76"/>
      <c r="G23" s="87">
        <f>G24</f>
        <v>1403.619</v>
      </c>
    </row>
    <row r="24" spans="1:7" ht="12.75">
      <c r="A24" s="70" t="s">
        <v>42</v>
      </c>
      <c r="B24" s="105"/>
      <c r="C24" s="75"/>
      <c r="D24" s="75"/>
      <c r="E24" s="75" t="s">
        <v>242</v>
      </c>
      <c r="F24" s="76"/>
      <c r="G24" s="87">
        <f>G25+G27</f>
        <v>1403.619</v>
      </c>
    </row>
    <row r="25" spans="1:7" ht="67.5">
      <c r="A25" s="68" t="s">
        <v>136</v>
      </c>
      <c r="B25" s="105"/>
      <c r="C25" s="75"/>
      <c r="D25" s="75"/>
      <c r="E25" s="75"/>
      <c r="F25" s="76">
        <v>100</v>
      </c>
      <c r="G25" s="87">
        <f>G26</f>
        <v>1400.4189999999999</v>
      </c>
    </row>
    <row r="26" spans="1:7" ht="22.5">
      <c r="A26" s="68" t="s">
        <v>45</v>
      </c>
      <c r="B26" s="105"/>
      <c r="C26" s="75"/>
      <c r="D26" s="75"/>
      <c r="E26" s="75"/>
      <c r="F26" s="76">
        <v>120</v>
      </c>
      <c r="G26" s="87">
        <f>1590+170+130-4-485.581</f>
        <v>1400.4189999999999</v>
      </c>
    </row>
    <row r="27" spans="1:7" ht="33.75">
      <c r="A27" s="68" t="s">
        <v>94</v>
      </c>
      <c r="B27" s="105"/>
      <c r="C27" s="75"/>
      <c r="D27" s="75"/>
      <c r="E27" s="75"/>
      <c r="F27" s="76">
        <v>200</v>
      </c>
      <c r="G27" s="87">
        <f>G28</f>
        <v>3.2</v>
      </c>
    </row>
    <row r="28" spans="1:7" ht="33.75">
      <c r="A28" s="68" t="s">
        <v>95</v>
      </c>
      <c r="B28" s="105"/>
      <c r="C28" s="75"/>
      <c r="D28" s="75"/>
      <c r="E28" s="75"/>
      <c r="F28" s="76">
        <v>240</v>
      </c>
      <c r="G28" s="87">
        <v>3.2</v>
      </c>
    </row>
    <row r="29" spans="1:7" ht="56.25">
      <c r="A29" s="132" t="s">
        <v>444</v>
      </c>
      <c r="B29" s="105"/>
      <c r="C29" s="75" t="s">
        <v>2</v>
      </c>
      <c r="D29" s="75" t="s">
        <v>4</v>
      </c>
      <c r="E29" s="75"/>
      <c r="F29" s="76"/>
      <c r="G29" s="87">
        <f>G30</f>
        <v>209.6</v>
      </c>
    </row>
    <row r="30" spans="1:7" ht="56.25">
      <c r="A30" s="132" t="s">
        <v>445</v>
      </c>
      <c r="B30" s="105"/>
      <c r="C30" s="75"/>
      <c r="D30" s="75"/>
      <c r="E30" s="75" t="s">
        <v>280</v>
      </c>
      <c r="F30" s="76"/>
      <c r="G30" s="87">
        <f>G31</f>
        <v>209.6</v>
      </c>
    </row>
    <row r="31" spans="1:7" ht="22.5">
      <c r="A31" s="117" t="s">
        <v>446</v>
      </c>
      <c r="B31" s="105"/>
      <c r="C31" s="75"/>
      <c r="D31" s="75"/>
      <c r="E31" s="75" t="s">
        <v>447</v>
      </c>
      <c r="F31" s="76"/>
      <c r="G31" s="87">
        <f>G32</f>
        <v>209.6</v>
      </c>
    </row>
    <row r="32" spans="1:7" ht="67.5">
      <c r="A32" s="68" t="s">
        <v>136</v>
      </c>
      <c r="B32" s="105"/>
      <c r="C32" s="75"/>
      <c r="D32" s="75"/>
      <c r="E32" s="75"/>
      <c r="F32" s="76">
        <v>100</v>
      </c>
      <c r="G32" s="87">
        <f>G33</f>
        <v>209.6</v>
      </c>
    </row>
    <row r="33" spans="1:7" ht="22.5">
      <c r="A33" s="68" t="s">
        <v>45</v>
      </c>
      <c r="B33" s="105"/>
      <c r="C33" s="75"/>
      <c r="D33" s="75"/>
      <c r="E33" s="75"/>
      <c r="F33" s="76">
        <v>120</v>
      </c>
      <c r="G33" s="87">
        <v>209.6</v>
      </c>
    </row>
    <row r="34" spans="1:7" ht="56.25">
      <c r="A34" s="68" t="s">
        <v>281</v>
      </c>
      <c r="B34" s="105"/>
      <c r="C34" s="75" t="s">
        <v>2</v>
      </c>
      <c r="D34" s="75" t="s">
        <v>5</v>
      </c>
      <c r="E34" s="75"/>
      <c r="F34" s="76"/>
      <c r="G34" s="87">
        <f>G35+G52</f>
        <v>72117</v>
      </c>
    </row>
    <row r="35" spans="1:7" ht="67.5">
      <c r="A35" s="68" t="s">
        <v>88</v>
      </c>
      <c r="B35" s="105"/>
      <c r="C35" s="75"/>
      <c r="D35" s="75"/>
      <c r="E35" s="75" t="s">
        <v>89</v>
      </c>
      <c r="F35" s="76"/>
      <c r="G35" s="125">
        <f>G36+G40+G44+G48</f>
        <v>1552</v>
      </c>
    </row>
    <row r="36" spans="1:7" ht="56.25">
      <c r="A36" s="68" t="s">
        <v>90</v>
      </c>
      <c r="B36" s="105"/>
      <c r="C36" s="75"/>
      <c r="D36" s="75"/>
      <c r="E36" s="75" t="s">
        <v>91</v>
      </c>
      <c r="F36" s="76"/>
      <c r="G36" s="125">
        <f>G37</f>
        <v>1200</v>
      </c>
    </row>
    <row r="37" spans="1:7" ht="180">
      <c r="A37" s="126" t="s">
        <v>92</v>
      </c>
      <c r="B37" s="105"/>
      <c r="C37" s="75"/>
      <c r="D37" s="75"/>
      <c r="E37" s="75" t="s">
        <v>93</v>
      </c>
      <c r="F37" s="76"/>
      <c r="G37" s="125">
        <f>G38</f>
        <v>1200</v>
      </c>
    </row>
    <row r="38" spans="1:7" ht="33.75">
      <c r="A38" s="68" t="s">
        <v>94</v>
      </c>
      <c r="B38" s="105"/>
      <c r="C38" s="75"/>
      <c r="D38" s="75"/>
      <c r="E38" s="75"/>
      <c r="F38" s="76">
        <v>200</v>
      </c>
      <c r="G38" s="125">
        <f>G39</f>
        <v>1200</v>
      </c>
    </row>
    <row r="39" spans="1:7" ht="33.75">
      <c r="A39" s="68" t="s">
        <v>95</v>
      </c>
      <c r="B39" s="105"/>
      <c r="C39" s="75"/>
      <c r="D39" s="75"/>
      <c r="E39" s="75"/>
      <c r="F39" s="76">
        <v>240</v>
      </c>
      <c r="G39" s="125">
        <f>1000+200</f>
        <v>1200</v>
      </c>
    </row>
    <row r="40" spans="1:7" ht="67.5">
      <c r="A40" s="68" t="s">
        <v>96</v>
      </c>
      <c r="B40" s="105"/>
      <c r="C40" s="75"/>
      <c r="D40" s="75"/>
      <c r="E40" s="75" t="s">
        <v>97</v>
      </c>
      <c r="F40" s="76"/>
      <c r="G40" s="125">
        <v>150</v>
      </c>
    </row>
    <row r="41" spans="1:7" ht="135">
      <c r="A41" s="117" t="s">
        <v>98</v>
      </c>
      <c r="B41" s="105"/>
      <c r="C41" s="75"/>
      <c r="D41" s="75"/>
      <c r="E41" s="75" t="s">
        <v>99</v>
      </c>
      <c r="F41" s="76"/>
      <c r="G41" s="125">
        <v>150</v>
      </c>
    </row>
    <row r="42" spans="1:7" ht="33.75">
      <c r="A42" s="68" t="s">
        <v>94</v>
      </c>
      <c r="B42" s="105"/>
      <c r="C42" s="75"/>
      <c r="D42" s="75"/>
      <c r="E42" s="75"/>
      <c r="F42" s="76">
        <v>200</v>
      </c>
      <c r="G42" s="125">
        <v>150</v>
      </c>
    </row>
    <row r="43" spans="1:7" ht="33.75">
      <c r="A43" s="68" t="s">
        <v>95</v>
      </c>
      <c r="B43" s="105"/>
      <c r="C43" s="75"/>
      <c r="D43" s="75"/>
      <c r="E43" s="75"/>
      <c r="F43" s="76">
        <v>240</v>
      </c>
      <c r="G43" s="125">
        <v>150</v>
      </c>
    </row>
    <row r="44" spans="1:7" ht="67.5">
      <c r="A44" s="68" t="s">
        <v>100</v>
      </c>
      <c r="B44" s="105"/>
      <c r="C44" s="75"/>
      <c r="D44" s="75"/>
      <c r="E44" s="75" t="s">
        <v>101</v>
      </c>
      <c r="F44" s="76"/>
      <c r="G44" s="125">
        <f>G45</f>
        <v>120</v>
      </c>
    </row>
    <row r="45" spans="1:7" ht="146.25">
      <c r="A45" s="117" t="s">
        <v>102</v>
      </c>
      <c r="B45" s="105"/>
      <c r="C45" s="75"/>
      <c r="D45" s="75"/>
      <c r="E45" s="75" t="s">
        <v>103</v>
      </c>
      <c r="F45" s="76"/>
      <c r="G45" s="125">
        <f>G46</f>
        <v>120</v>
      </c>
    </row>
    <row r="46" spans="1:7" ht="33.75">
      <c r="A46" s="68" t="s">
        <v>94</v>
      </c>
      <c r="B46" s="105"/>
      <c r="C46" s="75"/>
      <c r="D46" s="75"/>
      <c r="E46" s="75"/>
      <c r="F46" s="76">
        <v>200</v>
      </c>
      <c r="G46" s="125">
        <f>G47</f>
        <v>120</v>
      </c>
    </row>
    <row r="47" spans="1:7" ht="33.75">
      <c r="A47" s="68" t="s">
        <v>95</v>
      </c>
      <c r="B47" s="105"/>
      <c r="C47" s="75"/>
      <c r="D47" s="75"/>
      <c r="E47" s="75"/>
      <c r="F47" s="76">
        <v>240</v>
      </c>
      <c r="G47" s="125">
        <f>290-100-70</f>
        <v>120</v>
      </c>
    </row>
    <row r="48" spans="1:7" ht="67.5">
      <c r="A48" s="68" t="s">
        <v>104</v>
      </c>
      <c r="B48" s="105"/>
      <c r="C48" s="75"/>
      <c r="D48" s="75"/>
      <c r="E48" s="75" t="s">
        <v>105</v>
      </c>
      <c r="F48" s="76"/>
      <c r="G48" s="125">
        <f>G49</f>
        <v>82</v>
      </c>
    </row>
    <row r="49" spans="1:7" ht="45">
      <c r="A49" s="70" t="s">
        <v>106</v>
      </c>
      <c r="B49" s="105"/>
      <c r="C49" s="75"/>
      <c r="D49" s="75"/>
      <c r="E49" s="75" t="s">
        <v>107</v>
      </c>
      <c r="F49" s="76"/>
      <c r="G49" s="125">
        <f>G50</f>
        <v>82</v>
      </c>
    </row>
    <row r="50" spans="1:7" ht="33.75">
      <c r="A50" s="68" t="s">
        <v>94</v>
      </c>
      <c r="B50" s="105"/>
      <c r="C50" s="75"/>
      <c r="D50" s="75"/>
      <c r="E50" s="75"/>
      <c r="F50" s="76">
        <v>200</v>
      </c>
      <c r="G50" s="125">
        <f>G51</f>
        <v>82</v>
      </c>
    </row>
    <row r="51" spans="1:7" ht="33.75">
      <c r="A51" s="68" t="s">
        <v>95</v>
      </c>
      <c r="B51" s="105"/>
      <c r="C51" s="75"/>
      <c r="D51" s="75"/>
      <c r="E51" s="75"/>
      <c r="F51" s="76">
        <v>240</v>
      </c>
      <c r="G51" s="125">
        <f>212-100-30</f>
        <v>82</v>
      </c>
    </row>
    <row r="52" spans="1:7" ht="56.25">
      <c r="A52" s="70" t="s">
        <v>14</v>
      </c>
      <c r="B52" s="105"/>
      <c r="C52" s="75"/>
      <c r="D52" s="75"/>
      <c r="E52" s="75" t="s">
        <v>280</v>
      </c>
      <c r="F52" s="76"/>
      <c r="G52" s="87">
        <f>G53</f>
        <v>70565</v>
      </c>
    </row>
    <row r="53" spans="1:7" ht="12.75">
      <c r="A53" s="70" t="s">
        <v>15</v>
      </c>
      <c r="B53" s="105"/>
      <c r="C53" s="75"/>
      <c r="D53" s="75"/>
      <c r="E53" s="75" t="s">
        <v>243</v>
      </c>
      <c r="F53" s="76"/>
      <c r="G53" s="87">
        <f>G54+G56+G58</f>
        <v>70565</v>
      </c>
    </row>
    <row r="54" spans="1:7" ht="67.5">
      <c r="A54" s="68" t="s">
        <v>136</v>
      </c>
      <c r="B54" s="105"/>
      <c r="C54" s="75"/>
      <c r="D54" s="75"/>
      <c r="E54" s="75"/>
      <c r="F54" s="76">
        <v>100</v>
      </c>
      <c r="G54" s="87">
        <f>G55</f>
        <v>57463</v>
      </c>
    </row>
    <row r="55" spans="1:7" ht="22.5">
      <c r="A55" s="68" t="s">
        <v>45</v>
      </c>
      <c r="B55" s="105"/>
      <c r="C55" s="75"/>
      <c r="D55" s="75"/>
      <c r="E55" s="75"/>
      <c r="F55" s="76">
        <v>120</v>
      </c>
      <c r="G55" s="87">
        <f>46473+3500+2550+4940</f>
        <v>57463</v>
      </c>
    </row>
    <row r="56" spans="1:7" ht="33.75">
      <c r="A56" s="68" t="s">
        <v>94</v>
      </c>
      <c r="B56" s="105"/>
      <c r="C56" s="75"/>
      <c r="D56" s="75"/>
      <c r="E56" s="75"/>
      <c r="F56" s="76">
        <v>200</v>
      </c>
      <c r="G56" s="87">
        <f>G57</f>
        <v>13002</v>
      </c>
    </row>
    <row r="57" spans="1:11" ht="33.75">
      <c r="A57" s="68" t="s">
        <v>95</v>
      </c>
      <c r="B57" s="105"/>
      <c r="C57" s="75"/>
      <c r="D57" s="75"/>
      <c r="E57" s="75"/>
      <c r="F57" s="76">
        <v>240</v>
      </c>
      <c r="G57" s="87">
        <f>16596+66+9000-3500-90-2550-6520</f>
        <v>13002</v>
      </c>
      <c r="K57" s="110"/>
    </row>
    <row r="58" spans="1:11" ht="12.75">
      <c r="A58" s="68" t="s">
        <v>49</v>
      </c>
      <c r="B58" s="105"/>
      <c r="C58" s="75"/>
      <c r="D58" s="75"/>
      <c r="E58" s="75"/>
      <c r="F58" s="76">
        <v>800</v>
      </c>
      <c r="G58" s="87">
        <f>G59</f>
        <v>100</v>
      </c>
      <c r="K58" s="111"/>
    </row>
    <row r="59" spans="1:11" ht="12.75">
      <c r="A59" s="68" t="s">
        <v>50</v>
      </c>
      <c r="B59" s="105"/>
      <c r="C59" s="75"/>
      <c r="D59" s="75"/>
      <c r="E59" s="75"/>
      <c r="F59" s="76">
        <v>850</v>
      </c>
      <c r="G59" s="87">
        <v>100</v>
      </c>
      <c r="K59" s="112"/>
    </row>
    <row r="60" spans="1:11" ht="45">
      <c r="A60" s="113" t="s">
        <v>282</v>
      </c>
      <c r="B60" s="105"/>
      <c r="C60" s="75" t="s">
        <v>2</v>
      </c>
      <c r="D60" s="75" t="s">
        <v>36</v>
      </c>
      <c r="E60" s="75"/>
      <c r="F60" s="76"/>
      <c r="G60" s="87">
        <v>1806.02</v>
      </c>
      <c r="K60" s="112"/>
    </row>
    <row r="61" spans="1:11" ht="56.25">
      <c r="A61" s="68" t="s">
        <v>14</v>
      </c>
      <c r="B61" s="105"/>
      <c r="C61" s="75"/>
      <c r="D61" s="75"/>
      <c r="E61" s="75" t="s">
        <v>280</v>
      </c>
      <c r="F61" s="75"/>
      <c r="G61" s="87">
        <f>G62+G65</f>
        <v>1805.9959999999999</v>
      </c>
      <c r="K61" s="110"/>
    </row>
    <row r="62" spans="1:11" ht="12.75">
      <c r="A62" s="69" t="s">
        <v>15</v>
      </c>
      <c r="B62" s="105"/>
      <c r="C62" s="75"/>
      <c r="D62" s="75"/>
      <c r="E62" s="75" t="s">
        <v>243</v>
      </c>
      <c r="F62" s="76"/>
      <c r="G62" s="87">
        <f>G63</f>
        <v>125.86999999999999</v>
      </c>
      <c r="K62" s="112"/>
    </row>
    <row r="63" spans="1:11" ht="33.75">
      <c r="A63" s="68" t="s">
        <v>94</v>
      </c>
      <c r="B63" s="105"/>
      <c r="C63" s="75"/>
      <c r="D63" s="75"/>
      <c r="E63" s="75"/>
      <c r="F63" s="75" t="s">
        <v>47</v>
      </c>
      <c r="G63" s="87">
        <f>G64</f>
        <v>125.86999999999999</v>
      </c>
      <c r="K63" s="112"/>
    </row>
    <row r="64" spans="1:11" ht="33.75">
      <c r="A64" s="68" t="s">
        <v>95</v>
      </c>
      <c r="B64" s="105"/>
      <c r="C64" s="75"/>
      <c r="D64" s="75"/>
      <c r="E64" s="75"/>
      <c r="F64" s="75" t="s">
        <v>48</v>
      </c>
      <c r="G64" s="87">
        <f>155.7+34-63.83</f>
        <v>125.86999999999999</v>
      </c>
      <c r="K64" s="112"/>
    </row>
    <row r="65" spans="1:11" ht="12.75">
      <c r="A65" s="68" t="s">
        <v>244</v>
      </c>
      <c r="B65" s="156"/>
      <c r="C65" s="75"/>
      <c r="D65" s="75"/>
      <c r="E65" s="75" t="s">
        <v>245</v>
      </c>
      <c r="F65" s="75"/>
      <c r="G65" s="87">
        <f>G66</f>
        <v>1680.126</v>
      </c>
      <c r="K65" s="110"/>
    </row>
    <row r="66" spans="1:11" ht="67.5">
      <c r="A66" s="68" t="s">
        <v>136</v>
      </c>
      <c r="B66" s="156"/>
      <c r="C66" s="75"/>
      <c r="D66" s="75"/>
      <c r="E66" s="75"/>
      <c r="F66" s="76">
        <v>100</v>
      </c>
      <c r="G66" s="87">
        <f>G67</f>
        <v>1680.126</v>
      </c>
      <c r="K66" s="112"/>
    </row>
    <row r="67" spans="1:11" ht="22.5">
      <c r="A67" s="68" t="s">
        <v>45</v>
      </c>
      <c r="B67" s="156"/>
      <c r="C67" s="154"/>
      <c r="D67" s="154"/>
      <c r="E67" s="154"/>
      <c r="F67" s="154" t="s">
        <v>52</v>
      </c>
      <c r="G67" s="155">
        <f>1394.976+145.3+185-45.15</f>
        <v>1680.126</v>
      </c>
      <c r="K67" s="112"/>
    </row>
    <row r="68" spans="1:11" ht="12.75">
      <c r="A68" s="68" t="s">
        <v>71</v>
      </c>
      <c r="B68" s="156"/>
      <c r="C68" s="75" t="s">
        <v>2</v>
      </c>
      <c r="D68" s="75" t="s">
        <v>6</v>
      </c>
      <c r="E68" s="75"/>
      <c r="F68" s="75"/>
      <c r="G68" s="87">
        <f>G69</f>
        <v>0</v>
      </c>
      <c r="K68" s="112"/>
    </row>
    <row r="69" spans="1:11" ht="22.5">
      <c r="A69" s="70" t="s">
        <v>53</v>
      </c>
      <c r="B69" s="156"/>
      <c r="C69" s="75"/>
      <c r="D69" s="75"/>
      <c r="E69" s="75" t="s">
        <v>246</v>
      </c>
      <c r="F69" s="75"/>
      <c r="G69" s="87">
        <f>G70</f>
        <v>0</v>
      </c>
      <c r="K69" s="110"/>
    </row>
    <row r="70" spans="1:11" ht="12.75">
      <c r="A70" s="68" t="s">
        <v>247</v>
      </c>
      <c r="B70" s="156"/>
      <c r="C70" s="75"/>
      <c r="D70" s="75"/>
      <c r="E70" s="75" t="s">
        <v>248</v>
      </c>
      <c r="F70" s="75"/>
      <c r="G70" s="87">
        <f>G71</f>
        <v>0</v>
      </c>
      <c r="K70" s="112"/>
    </row>
    <row r="71" spans="1:11" ht="12.75">
      <c r="A71" s="68" t="s">
        <v>49</v>
      </c>
      <c r="B71" s="156"/>
      <c r="C71" s="75"/>
      <c r="D71" s="75"/>
      <c r="E71" s="75"/>
      <c r="F71" s="75" t="s">
        <v>51</v>
      </c>
      <c r="G71" s="87">
        <f>G72</f>
        <v>0</v>
      </c>
      <c r="K71" s="112"/>
    </row>
    <row r="72" spans="1:11" ht="12.75">
      <c r="A72" s="70" t="s">
        <v>72</v>
      </c>
      <c r="B72" s="156"/>
      <c r="C72" s="75"/>
      <c r="D72" s="75"/>
      <c r="E72" s="75"/>
      <c r="F72" s="75" t="s">
        <v>283</v>
      </c>
      <c r="G72" s="87">
        <f>2000+5000-7000</f>
        <v>0</v>
      </c>
      <c r="K72" s="112"/>
    </row>
    <row r="73" spans="1:11" ht="12.75">
      <c r="A73" s="68" t="s">
        <v>20</v>
      </c>
      <c r="B73" s="105"/>
      <c r="C73" s="75" t="s">
        <v>2</v>
      </c>
      <c r="D73" s="75" t="s">
        <v>37</v>
      </c>
      <c r="E73" s="75"/>
      <c r="F73" s="75"/>
      <c r="G73" s="87">
        <f>G74</f>
        <v>44620.2</v>
      </c>
      <c r="K73" s="112"/>
    </row>
    <row r="74" spans="1:11" ht="22.5">
      <c r="A74" s="69" t="s">
        <v>53</v>
      </c>
      <c r="B74" s="105"/>
      <c r="C74" s="75"/>
      <c r="D74" s="75"/>
      <c r="E74" s="75" t="s">
        <v>246</v>
      </c>
      <c r="F74" s="75"/>
      <c r="G74" s="87">
        <f>G75+G78+G81+G86+G90+G93+G96+G99+G102+G105+G108+G111+G117+G114</f>
        <v>44620.2</v>
      </c>
      <c r="K74" s="112"/>
    </row>
    <row r="75" spans="1:11" ht="33.75">
      <c r="A75" s="70" t="s">
        <v>249</v>
      </c>
      <c r="B75" s="105"/>
      <c r="C75" s="78"/>
      <c r="D75" s="78"/>
      <c r="E75" s="78" t="s">
        <v>250</v>
      </c>
      <c r="F75" s="79"/>
      <c r="G75" s="87">
        <f>G76</f>
        <v>1170</v>
      </c>
      <c r="K75" s="112"/>
    </row>
    <row r="76" spans="1:7" ht="33.75">
      <c r="A76" s="68" t="s">
        <v>94</v>
      </c>
      <c r="B76" s="105"/>
      <c r="C76" s="78"/>
      <c r="D76" s="78"/>
      <c r="E76" s="78"/>
      <c r="F76" s="79">
        <v>200</v>
      </c>
      <c r="G76" s="87">
        <f>G77</f>
        <v>1170</v>
      </c>
    </row>
    <row r="77" spans="1:7" ht="33.75">
      <c r="A77" s="68" t="s">
        <v>95</v>
      </c>
      <c r="B77" s="105"/>
      <c r="C77" s="78"/>
      <c r="D77" s="78"/>
      <c r="E77" s="78"/>
      <c r="F77" s="79">
        <v>240</v>
      </c>
      <c r="G77" s="87">
        <f>1080+90</f>
        <v>1170</v>
      </c>
    </row>
    <row r="78" spans="1:7" ht="22.5">
      <c r="A78" s="70" t="s">
        <v>251</v>
      </c>
      <c r="B78" s="105"/>
      <c r="C78" s="78"/>
      <c r="D78" s="78"/>
      <c r="E78" s="78" t="s">
        <v>252</v>
      </c>
      <c r="F78" s="79"/>
      <c r="G78" s="87">
        <v>150</v>
      </c>
    </row>
    <row r="79" spans="1:7" ht="33.75">
      <c r="A79" s="68" t="s">
        <v>225</v>
      </c>
      <c r="B79" s="105"/>
      <c r="C79" s="78"/>
      <c r="D79" s="78"/>
      <c r="E79" s="78"/>
      <c r="F79" s="79">
        <v>600</v>
      </c>
      <c r="G79" s="87">
        <v>150</v>
      </c>
    </row>
    <row r="80" spans="1:7" ht="33.75">
      <c r="A80" s="68" t="s">
        <v>226</v>
      </c>
      <c r="B80" s="105"/>
      <c r="C80" s="75"/>
      <c r="D80" s="75"/>
      <c r="E80" s="75"/>
      <c r="F80" s="75" t="s">
        <v>43</v>
      </c>
      <c r="G80" s="87">
        <v>150</v>
      </c>
    </row>
    <row r="81" spans="1:7" ht="22.5">
      <c r="A81" s="70" t="s">
        <v>435</v>
      </c>
      <c r="B81" s="105"/>
      <c r="C81" s="75"/>
      <c r="D81" s="75"/>
      <c r="E81" s="75" t="s">
        <v>253</v>
      </c>
      <c r="F81" s="75"/>
      <c r="G81" s="87">
        <f>G82+G84</f>
        <v>27478.2</v>
      </c>
    </row>
    <row r="82" spans="1:7" ht="33.75">
      <c r="A82" s="68" t="s">
        <v>94</v>
      </c>
      <c r="B82" s="105"/>
      <c r="C82" s="75"/>
      <c r="D82" s="75"/>
      <c r="E82" s="75"/>
      <c r="F82" s="75" t="s">
        <v>47</v>
      </c>
      <c r="G82" s="87">
        <f>G83</f>
        <v>3268.2</v>
      </c>
    </row>
    <row r="83" spans="1:7" ht="33.75">
      <c r="A83" s="68" t="s">
        <v>95</v>
      </c>
      <c r="B83" s="105"/>
      <c r="C83" s="75"/>
      <c r="D83" s="75"/>
      <c r="E83" s="75"/>
      <c r="F83" s="75" t="s">
        <v>48</v>
      </c>
      <c r="G83" s="87">
        <f>6010-2096.8-305-340</f>
        <v>3268.2</v>
      </c>
    </row>
    <row r="84" spans="1:7" ht="12.75">
      <c r="A84" s="68" t="s">
        <v>56</v>
      </c>
      <c r="B84" s="105"/>
      <c r="C84" s="75"/>
      <c r="D84" s="75"/>
      <c r="E84" s="75"/>
      <c r="F84" s="75" t="s">
        <v>57</v>
      </c>
      <c r="G84" s="87">
        <f>G85</f>
        <v>24210</v>
      </c>
    </row>
    <row r="85" spans="1:7" ht="12.75">
      <c r="A85" s="68" t="s">
        <v>22</v>
      </c>
      <c r="B85" s="105"/>
      <c r="C85" s="75"/>
      <c r="D85" s="75"/>
      <c r="E85" s="75"/>
      <c r="F85" s="75" t="s">
        <v>44</v>
      </c>
      <c r="G85" s="87">
        <f>24435+750-2000+1025</f>
        <v>24210</v>
      </c>
    </row>
    <row r="86" spans="1:7" ht="78.75">
      <c r="A86" s="131" t="s">
        <v>356</v>
      </c>
      <c r="B86" s="105"/>
      <c r="C86" s="75"/>
      <c r="D86" s="75"/>
      <c r="E86" s="75" t="s">
        <v>254</v>
      </c>
      <c r="F86" s="75"/>
      <c r="G86" s="87">
        <f>G87</f>
        <v>609</v>
      </c>
    </row>
    <row r="87" spans="1:7" ht="12.75">
      <c r="A87" s="6" t="s">
        <v>49</v>
      </c>
      <c r="B87" s="105"/>
      <c r="C87" s="75"/>
      <c r="D87" s="75"/>
      <c r="E87" s="75"/>
      <c r="F87" s="28" t="s">
        <v>51</v>
      </c>
      <c r="G87" s="100">
        <f>G89+G88</f>
        <v>609</v>
      </c>
    </row>
    <row r="88" spans="1:7" ht="12.75">
      <c r="A88" s="6" t="s">
        <v>412</v>
      </c>
      <c r="B88" s="105"/>
      <c r="C88" s="75"/>
      <c r="D88" s="75"/>
      <c r="E88" s="75"/>
      <c r="F88" s="28" t="s">
        <v>411</v>
      </c>
      <c r="G88" s="100">
        <f>120+6+5</f>
        <v>131</v>
      </c>
    </row>
    <row r="89" spans="1:7" ht="12.75">
      <c r="A89" s="6" t="s">
        <v>50</v>
      </c>
      <c r="B89" s="105"/>
      <c r="C89" s="75"/>
      <c r="D89" s="75"/>
      <c r="E89" s="75"/>
      <c r="F89" s="28" t="s">
        <v>55</v>
      </c>
      <c r="G89" s="100">
        <f>200+300-120-6+337-233</f>
        <v>478</v>
      </c>
    </row>
    <row r="90" spans="1:7" ht="22.5">
      <c r="A90" s="117" t="s">
        <v>255</v>
      </c>
      <c r="B90" s="105"/>
      <c r="C90" s="28"/>
      <c r="D90" s="28"/>
      <c r="E90" s="28" t="s">
        <v>256</v>
      </c>
      <c r="F90" s="75"/>
      <c r="G90" s="87">
        <f>G91</f>
        <v>383</v>
      </c>
    </row>
    <row r="91" spans="1:7" ht="33.75">
      <c r="A91" s="68" t="s">
        <v>94</v>
      </c>
      <c r="B91" s="105"/>
      <c r="C91" s="28"/>
      <c r="D91" s="28"/>
      <c r="E91" s="28"/>
      <c r="F91" s="28" t="s">
        <v>47</v>
      </c>
      <c r="G91" s="87">
        <f>G92</f>
        <v>383</v>
      </c>
    </row>
    <row r="92" spans="1:7" ht="33.75">
      <c r="A92" s="69" t="s">
        <v>95</v>
      </c>
      <c r="B92" s="105"/>
      <c r="C92" s="28"/>
      <c r="D92" s="28"/>
      <c r="E92" s="28"/>
      <c r="F92" s="28" t="s">
        <v>48</v>
      </c>
      <c r="G92" s="87">
        <f>1050-337-330</f>
        <v>383</v>
      </c>
    </row>
    <row r="93" spans="1:7" ht="22.5">
      <c r="A93" s="117" t="s">
        <v>257</v>
      </c>
      <c r="B93" s="105"/>
      <c r="C93" s="28"/>
      <c r="D93" s="28"/>
      <c r="E93" s="28" t="s">
        <v>258</v>
      </c>
      <c r="F93" s="28"/>
      <c r="G93" s="87">
        <f>G94</f>
        <v>2300</v>
      </c>
    </row>
    <row r="94" spans="1:7" ht="33.75">
      <c r="A94" s="68" t="s">
        <v>94</v>
      </c>
      <c r="B94" s="105"/>
      <c r="C94" s="28"/>
      <c r="D94" s="28"/>
      <c r="E94" s="28"/>
      <c r="F94" s="28" t="s">
        <v>47</v>
      </c>
      <c r="G94" s="87">
        <f>G95</f>
        <v>2300</v>
      </c>
    </row>
    <row r="95" spans="1:7" ht="33.75">
      <c r="A95" s="68" t="s">
        <v>95</v>
      </c>
      <c r="B95" s="105"/>
      <c r="C95" s="75"/>
      <c r="D95" s="75"/>
      <c r="E95" s="75"/>
      <c r="F95" s="75" t="s">
        <v>48</v>
      </c>
      <c r="G95" s="87">
        <f>2300+500-500</f>
        <v>2300</v>
      </c>
    </row>
    <row r="96" spans="1:7" ht="33.75">
      <c r="A96" s="117" t="s">
        <v>297</v>
      </c>
      <c r="B96" s="105"/>
      <c r="C96" s="75"/>
      <c r="D96" s="75"/>
      <c r="E96" s="75" t="s">
        <v>259</v>
      </c>
      <c r="F96" s="75"/>
      <c r="G96" s="87">
        <f>G97</f>
        <v>300</v>
      </c>
    </row>
    <row r="97" spans="1:7" ht="33.75">
      <c r="A97" s="68" t="s">
        <v>94</v>
      </c>
      <c r="B97" s="105"/>
      <c r="C97" s="75"/>
      <c r="D97" s="75"/>
      <c r="E97" s="75"/>
      <c r="F97" s="75" t="s">
        <v>47</v>
      </c>
      <c r="G97" s="87">
        <f>G98</f>
        <v>300</v>
      </c>
    </row>
    <row r="98" spans="1:7" ht="33.75">
      <c r="A98" s="127" t="s">
        <v>95</v>
      </c>
      <c r="B98" s="105"/>
      <c r="C98" s="75"/>
      <c r="D98" s="75"/>
      <c r="E98" s="75"/>
      <c r="F98" s="75" t="s">
        <v>48</v>
      </c>
      <c r="G98" s="94">
        <f>500-200</f>
        <v>300</v>
      </c>
    </row>
    <row r="99" spans="1:7" ht="146.25">
      <c r="A99" s="117" t="s">
        <v>298</v>
      </c>
      <c r="B99" s="105"/>
      <c r="C99" s="75"/>
      <c r="D99" s="75"/>
      <c r="E99" s="75" t="s">
        <v>260</v>
      </c>
      <c r="F99" s="75"/>
      <c r="G99" s="94">
        <f>G100</f>
        <v>870</v>
      </c>
    </row>
    <row r="100" spans="1:7" ht="12.75">
      <c r="A100" s="68" t="s">
        <v>56</v>
      </c>
      <c r="B100" s="105"/>
      <c r="C100" s="75"/>
      <c r="D100" s="75"/>
      <c r="E100" s="75"/>
      <c r="F100" s="75" t="s">
        <v>57</v>
      </c>
      <c r="G100" s="94">
        <f>G101</f>
        <v>870</v>
      </c>
    </row>
    <row r="101" spans="1:7" ht="12.75">
      <c r="A101" s="128" t="s">
        <v>22</v>
      </c>
      <c r="B101" s="105"/>
      <c r="C101" s="75"/>
      <c r="D101" s="75"/>
      <c r="E101" s="75"/>
      <c r="F101" s="76">
        <v>540</v>
      </c>
      <c r="G101" s="87">
        <v>870</v>
      </c>
    </row>
    <row r="102" spans="1:7" ht="281.25">
      <c r="A102" s="129" t="s">
        <v>433</v>
      </c>
      <c r="B102" s="105"/>
      <c r="C102" s="75"/>
      <c r="D102" s="75"/>
      <c r="E102" s="75" t="s">
        <v>261</v>
      </c>
      <c r="F102" s="76"/>
      <c r="G102" s="87">
        <f>G103</f>
        <v>2631</v>
      </c>
    </row>
    <row r="103" spans="1:7" ht="12.75">
      <c r="A103" s="68" t="s">
        <v>56</v>
      </c>
      <c r="B103" s="105"/>
      <c r="C103" s="75"/>
      <c r="D103" s="75"/>
      <c r="E103" s="75"/>
      <c r="F103" s="76">
        <v>500</v>
      </c>
      <c r="G103" s="87">
        <f>G104</f>
        <v>2631</v>
      </c>
    </row>
    <row r="104" spans="1:7" ht="12.75">
      <c r="A104" s="68" t="s">
        <v>22</v>
      </c>
      <c r="B104" s="105"/>
      <c r="C104" s="75"/>
      <c r="D104" s="75"/>
      <c r="E104" s="75"/>
      <c r="F104" s="75" t="s">
        <v>44</v>
      </c>
      <c r="G104" s="87">
        <f>2300+331</f>
        <v>2631</v>
      </c>
    </row>
    <row r="105" spans="1:7" ht="112.5">
      <c r="A105" s="117" t="s">
        <v>300</v>
      </c>
      <c r="B105" s="105"/>
      <c r="C105" s="75"/>
      <c r="D105" s="75"/>
      <c r="E105" s="75" t="s">
        <v>262</v>
      </c>
      <c r="F105" s="75"/>
      <c r="G105" s="87">
        <v>800</v>
      </c>
    </row>
    <row r="106" spans="1:7" ht="12.75">
      <c r="A106" s="68" t="s">
        <v>56</v>
      </c>
      <c r="B106" s="105"/>
      <c r="C106" s="75"/>
      <c r="D106" s="75"/>
      <c r="E106" s="75"/>
      <c r="F106" s="75" t="s">
        <v>57</v>
      </c>
      <c r="G106" s="87">
        <v>800</v>
      </c>
    </row>
    <row r="107" spans="1:7" ht="12.75">
      <c r="A107" s="71" t="s">
        <v>22</v>
      </c>
      <c r="B107" s="105"/>
      <c r="C107" s="75"/>
      <c r="D107" s="75"/>
      <c r="E107" s="75"/>
      <c r="F107" s="76">
        <v>540</v>
      </c>
      <c r="G107" s="87">
        <v>800</v>
      </c>
    </row>
    <row r="108" spans="1:7" ht="135">
      <c r="A108" s="117" t="s">
        <v>301</v>
      </c>
      <c r="B108" s="105"/>
      <c r="C108" s="75"/>
      <c r="D108" s="75"/>
      <c r="E108" s="75" t="s">
        <v>263</v>
      </c>
      <c r="F108" s="75"/>
      <c r="G108" s="87">
        <f>G109</f>
        <v>527</v>
      </c>
    </row>
    <row r="109" spans="1:7" ht="12.75">
      <c r="A109" s="68" t="s">
        <v>56</v>
      </c>
      <c r="B109" s="118"/>
      <c r="C109" s="75"/>
      <c r="D109" s="75"/>
      <c r="E109" s="75"/>
      <c r="F109" s="75" t="s">
        <v>57</v>
      </c>
      <c r="G109" s="87">
        <f>G110</f>
        <v>527</v>
      </c>
    </row>
    <row r="110" spans="1:7" ht="12.75">
      <c r="A110" s="68" t="s">
        <v>22</v>
      </c>
      <c r="B110" s="105"/>
      <c r="C110" s="75"/>
      <c r="D110" s="75"/>
      <c r="E110" s="75"/>
      <c r="F110" s="75" t="s">
        <v>44</v>
      </c>
      <c r="G110" s="87">
        <f>4127-3600</f>
        <v>527</v>
      </c>
    </row>
    <row r="111" spans="1:7" ht="315">
      <c r="A111" s="117" t="s">
        <v>302</v>
      </c>
      <c r="B111" s="105"/>
      <c r="C111" s="75"/>
      <c r="D111" s="75"/>
      <c r="E111" s="75" t="s">
        <v>264</v>
      </c>
      <c r="F111" s="75"/>
      <c r="G111" s="87">
        <f>G112</f>
        <v>2012</v>
      </c>
    </row>
    <row r="112" spans="1:7" ht="12.75">
      <c r="A112" s="68" t="s">
        <v>56</v>
      </c>
      <c r="B112" s="105"/>
      <c r="C112" s="75"/>
      <c r="D112" s="75"/>
      <c r="E112" s="75"/>
      <c r="F112" s="75" t="s">
        <v>57</v>
      </c>
      <c r="G112" s="87">
        <f>G113</f>
        <v>2012</v>
      </c>
    </row>
    <row r="113" spans="1:7" ht="12.75">
      <c r="A113" s="68" t="s">
        <v>22</v>
      </c>
      <c r="B113" s="105"/>
      <c r="C113" s="75"/>
      <c r="D113" s="75"/>
      <c r="E113" s="75"/>
      <c r="F113" s="75" t="s">
        <v>44</v>
      </c>
      <c r="G113" s="87">
        <f>1800+212</f>
        <v>2012</v>
      </c>
    </row>
    <row r="114" spans="1:7" ht="33.75">
      <c r="A114" s="117" t="s">
        <v>415</v>
      </c>
      <c r="B114" s="105"/>
      <c r="C114" s="75"/>
      <c r="D114" s="75"/>
      <c r="E114" s="75" t="s">
        <v>416</v>
      </c>
      <c r="F114" s="75"/>
      <c r="G114" s="87">
        <f>G115</f>
        <v>5390</v>
      </c>
    </row>
    <row r="115" spans="1:7" ht="12.75">
      <c r="A115" s="68" t="s">
        <v>56</v>
      </c>
      <c r="B115" s="105"/>
      <c r="C115" s="75"/>
      <c r="D115" s="75"/>
      <c r="E115" s="75"/>
      <c r="F115" s="75" t="s">
        <v>57</v>
      </c>
      <c r="G115" s="87">
        <f>G116</f>
        <v>5390</v>
      </c>
    </row>
    <row r="116" spans="1:7" ht="12.75">
      <c r="A116" s="68" t="s">
        <v>22</v>
      </c>
      <c r="B116" s="105"/>
      <c r="C116" s="75"/>
      <c r="D116" s="75"/>
      <c r="E116" s="75"/>
      <c r="F116" s="75" t="s">
        <v>44</v>
      </c>
      <c r="G116" s="87">
        <f>5470-80</f>
        <v>5390</v>
      </c>
    </row>
    <row r="117" spans="1:7" ht="135">
      <c r="A117" s="117" t="s">
        <v>303</v>
      </c>
      <c r="B117" s="105"/>
      <c r="C117" s="75"/>
      <c r="D117" s="75"/>
      <c r="E117" s="75" t="s">
        <v>296</v>
      </c>
      <c r="F117" s="75"/>
      <c r="G117" s="87">
        <f>G118</f>
        <v>0</v>
      </c>
    </row>
    <row r="118" spans="1:7" ht="12.75">
      <c r="A118" s="68" t="s">
        <v>56</v>
      </c>
      <c r="B118" s="105"/>
      <c r="C118" s="75"/>
      <c r="D118" s="75"/>
      <c r="E118" s="75"/>
      <c r="F118" s="75" t="s">
        <v>57</v>
      </c>
      <c r="G118" s="87">
        <f>G119</f>
        <v>0</v>
      </c>
    </row>
    <row r="119" spans="1:7" ht="12.75">
      <c r="A119" s="68" t="s">
        <v>22</v>
      </c>
      <c r="B119" s="105"/>
      <c r="C119" s="75"/>
      <c r="D119" s="75"/>
      <c r="E119" s="75"/>
      <c r="F119" s="75" t="s">
        <v>44</v>
      </c>
      <c r="G119" s="87">
        <f>200-200</f>
        <v>0</v>
      </c>
    </row>
    <row r="120" spans="1:7" ht="22.5">
      <c r="A120" s="72" t="s">
        <v>284</v>
      </c>
      <c r="B120" s="105"/>
      <c r="C120" s="80" t="s">
        <v>4</v>
      </c>
      <c r="D120" s="80" t="s">
        <v>279</v>
      </c>
      <c r="E120" s="80"/>
      <c r="F120" s="80"/>
      <c r="G120" s="95">
        <f>G121+G144</f>
        <v>24183.22</v>
      </c>
    </row>
    <row r="121" spans="1:7" ht="45">
      <c r="A121" s="68" t="s">
        <v>33</v>
      </c>
      <c r="B121" s="105"/>
      <c r="C121" s="75" t="s">
        <v>4</v>
      </c>
      <c r="D121" s="75" t="s">
        <v>28</v>
      </c>
      <c r="E121" s="75"/>
      <c r="F121" s="75"/>
      <c r="G121" s="87">
        <f>G122+G134</f>
        <v>7590.02</v>
      </c>
    </row>
    <row r="122" spans="1:7" ht="33.75">
      <c r="A122" s="117" t="s">
        <v>108</v>
      </c>
      <c r="B122" s="105"/>
      <c r="C122" s="75"/>
      <c r="D122" s="75"/>
      <c r="E122" s="75" t="s">
        <v>109</v>
      </c>
      <c r="F122" s="75"/>
      <c r="G122" s="87">
        <f>G123</f>
        <v>600</v>
      </c>
    </row>
    <row r="123" spans="1:7" ht="45">
      <c r="A123" s="68" t="s">
        <v>118</v>
      </c>
      <c r="B123" s="105"/>
      <c r="C123" s="75"/>
      <c r="D123" s="75"/>
      <c r="E123" s="75" t="s">
        <v>119</v>
      </c>
      <c r="F123" s="75"/>
      <c r="G123" s="87">
        <f>G124</f>
        <v>600</v>
      </c>
    </row>
    <row r="124" spans="1:7" ht="45">
      <c r="A124" s="132" t="s">
        <v>120</v>
      </c>
      <c r="B124" s="105"/>
      <c r="C124" s="75"/>
      <c r="D124" s="75"/>
      <c r="E124" s="75" t="s">
        <v>121</v>
      </c>
      <c r="F124" s="75"/>
      <c r="G124" s="87">
        <f>G125+G128+G131</f>
        <v>600</v>
      </c>
    </row>
    <row r="125" spans="1:7" ht="12.75">
      <c r="A125" s="70" t="s">
        <v>122</v>
      </c>
      <c r="B125" s="105"/>
      <c r="C125" s="75"/>
      <c r="D125" s="75"/>
      <c r="E125" s="75" t="s">
        <v>123</v>
      </c>
      <c r="F125" s="75"/>
      <c r="G125" s="87">
        <v>450</v>
      </c>
    </row>
    <row r="126" spans="1:7" ht="33.75">
      <c r="A126" s="68" t="s">
        <v>94</v>
      </c>
      <c r="B126" s="105"/>
      <c r="C126" s="75"/>
      <c r="D126" s="75"/>
      <c r="E126" s="75"/>
      <c r="F126" s="75" t="s">
        <v>47</v>
      </c>
      <c r="G126" s="87">
        <v>450</v>
      </c>
    </row>
    <row r="127" spans="1:7" ht="33.75">
      <c r="A127" s="68" t="s">
        <v>95</v>
      </c>
      <c r="B127" s="105"/>
      <c r="C127" s="75"/>
      <c r="D127" s="75"/>
      <c r="E127" s="75"/>
      <c r="F127" s="75" t="s">
        <v>48</v>
      </c>
      <c r="G127" s="87">
        <v>450</v>
      </c>
    </row>
    <row r="128" spans="1:7" ht="56.25">
      <c r="A128" s="70" t="s">
        <v>124</v>
      </c>
      <c r="B128" s="105"/>
      <c r="C128" s="75"/>
      <c r="D128" s="75"/>
      <c r="E128" s="75" t="s">
        <v>125</v>
      </c>
      <c r="F128" s="75"/>
      <c r="G128" s="87">
        <v>150</v>
      </c>
    </row>
    <row r="129" spans="1:7" ht="33.75">
      <c r="A129" s="68" t="s">
        <v>94</v>
      </c>
      <c r="B129" s="105"/>
      <c r="C129" s="75"/>
      <c r="D129" s="75"/>
      <c r="E129" s="75"/>
      <c r="F129" s="75" t="s">
        <v>47</v>
      </c>
      <c r="G129" s="87">
        <v>150</v>
      </c>
    </row>
    <row r="130" spans="1:7" ht="33.75">
      <c r="A130" s="68" t="s">
        <v>95</v>
      </c>
      <c r="B130" s="105"/>
      <c r="C130" s="75"/>
      <c r="D130" s="75"/>
      <c r="E130" s="75"/>
      <c r="F130" s="75" t="s">
        <v>48</v>
      </c>
      <c r="G130" s="87">
        <v>150</v>
      </c>
    </row>
    <row r="131" spans="1:7" ht="45">
      <c r="A131" s="117" t="s">
        <v>126</v>
      </c>
      <c r="B131" s="105"/>
      <c r="C131" s="75"/>
      <c r="D131" s="75"/>
      <c r="E131" s="75" t="s">
        <v>127</v>
      </c>
      <c r="F131" s="75"/>
      <c r="G131" s="87">
        <f>G132</f>
        <v>0</v>
      </c>
    </row>
    <row r="132" spans="1:7" ht="33.75">
      <c r="A132" s="68" t="s">
        <v>94</v>
      </c>
      <c r="B132" s="105"/>
      <c r="C132" s="75"/>
      <c r="D132" s="75"/>
      <c r="E132" s="75"/>
      <c r="F132" s="75" t="s">
        <v>47</v>
      </c>
      <c r="G132" s="87">
        <f>G133</f>
        <v>0</v>
      </c>
    </row>
    <row r="133" spans="1:7" ht="33.75">
      <c r="A133" s="68" t="s">
        <v>95</v>
      </c>
      <c r="B133" s="105"/>
      <c r="C133" s="75"/>
      <c r="D133" s="75"/>
      <c r="E133" s="75"/>
      <c r="F133" s="75" t="s">
        <v>48</v>
      </c>
      <c r="G133" s="87">
        <f>100-100</f>
        <v>0</v>
      </c>
    </row>
    <row r="134" spans="1:7" ht="22.5">
      <c r="A134" s="70" t="s">
        <v>53</v>
      </c>
      <c r="B134" s="105"/>
      <c r="C134" s="75"/>
      <c r="D134" s="75"/>
      <c r="E134" s="75" t="s">
        <v>246</v>
      </c>
      <c r="F134" s="75"/>
      <c r="G134" s="87">
        <f>G135+G138+G141</f>
        <v>6990.02</v>
      </c>
    </row>
    <row r="135" spans="1:7" ht="33.75">
      <c r="A135" s="70" t="s">
        <v>265</v>
      </c>
      <c r="B135" s="105"/>
      <c r="C135" s="75"/>
      <c r="D135" s="75"/>
      <c r="E135" s="75" t="s">
        <v>266</v>
      </c>
      <c r="F135" s="75"/>
      <c r="G135" s="87">
        <f>G136</f>
        <v>0</v>
      </c>
    </row>
    <row r="136" spans="1:7" ht="12.75">
      <c r="A136" s="71" t="s">
        <v>56</v>
      </c>
      <c r="B136" s="105"/>
      <c r="C136" s="75"/>
      <c r="D136" s="75"/>
      <c r="E136" s="75"/>
      <c r="F136" s="75" t="s">
        <v>57</v>
      </c>
      <c r="G136" s="87">
        <f>G137</f>
        <v>0</v>
      </c>
    </row>
    <row r="137" spans="1:7" ht="12.75">
      <c r="A137" s="68" t="s">
        <v>22</v>
      </c>
      <c r="B137" s="105"/>
      <c r="C137" s="75"/>
      <c r="D137" s="75"/>
      <c r="E137" s="75"/>
      <c r="F137" s="75" t="s">
        <v>44</v>
      </c>
      <c r="G137" s="87">
        <f>100-100</f>
        <v>0</v>
      </c>
    </row>
    <row r="138" spans="1:7" ht="33.75">
      <c r="A138" s="117" t="s">
        <v>267</v>
      </c>
      <c r="B138" s="105"/>
      <c r="C138" s="75"/>
      <c r="D138" s="75"/>
      <c r="E138" s="75" t="s">
        <v>268</v>
      </c>
      <c r="F138" s="75"/>
      <c r="G138" s="87">
        <f>G139</f>
        <v>6490.02</v>
      </c>
    </row>
    <row r="139" spans="1:7" ht="12.75">
      <c r="A139" s="70" t="s">
        <v>56</v>
      </c>
      <c r="B139" s="105"/>
      <c r="C139" s="75"/>
      <c r="D139" s="75"/>
      <c r="E139" s="75"/>
      <c r="F139" s="75" t="s">
        <v>57</v>
      </c>
      <c r="G139" s="87">
        <f>G140</f>
        <v>6490.02</v>
      </c>
    </row>
    <row r="140" spans="1:7" ht="12.75">
      <c r="A140" s="68" t="s">
        <v>22</v>
      </c>
      <c r="B140" s="105"/>
      <c r="C140" s="75"/>
      <c r="D140" s="75"/>
      <c r="E140" s="75"/>
      <c r="F140" s="75" t="s">
        <v>44</v>
      </c>
      <c r="G140" s="87">
        <f>14520-8069.5+39.52</f>
        <v>6490.02</v>
      </c>
    </row>
    <row r="141" spans="1:7" ht="33.75">
      <c r="A141" s="70" t="s">
        <v>269</v>
      </c>
      <c r="B141" s="105"/>
      <c r="C141" s="75"/>
      <c r="D141" s="75"/>
      <c r="E141" s="75" t="s">
        <v>270</v>
      </c>
      <c r="F141" s="75"/>
      <c r="G141" s="87">
        <v>500</v>
      </c>
    </row>
    <row r="142" spans="1:7" ht="12.75">
      <c r="A142" s="68" t="s">
        <v>56</v>
      </c>
      <c r="B142" s="105"/>
      <c r="C142" s="75"/>
      <c r="D142" s="75"/>
      <c r="E142" s="75"/>
      <c r="F142" s="75" t="s">
        <v>57</v>
      </c>
      <c r="G142" s="87">
        <v>500</v>
      </c>
    </row>
    <row r="143" spans="1:7" ht="12.75">
      <c r="A143" s="68" t="s">
        <v>22</v>
      </c>
      <c r="B143" s="105"/>
      <c r="C143" s="75"/>
      <c r="D143" s="75"/>
      <c r="E143" s="75"/>
      <c r="F143" s="75" t="s">
        <v>44</v>
      </c>
      <c r="G143" s="87">
        <v>500</v>
      </c>
    </row>
    <row r="144" spans="1:7" ht="33.75">
      <c r="A144" s="70" t="s">
        <v>34</v>
      </c>
      <c r="B144" s="105"/>
      <c r="C144" s="75" t="s">
        <v>4</v>
      </c>
      <c r="D144" s="75" t="s">
        <v>8</v>
      </c>
      <c r="E144" s="75"/>
      <c r="F144" s="75"/>
      <c r="G144" s="87">
        <f>G145+G174</f>
        <v>16593.2</v>
      </c>
    </row>
    <row r="145" spans="1:7" ht="33.75">
      <c r="A145" s="68" t="s">
        <v>108</v>
      </c>
      <c r="B145" s="105"/>
      <c r="C145" s="75"/>
      <c r="D145" s="75"/>
      <c r="E145" s="75" t="s">
        <v>109</v>
      </c>
      <c r="F145" s="75"/>
      <c r="G145" s="87">
        <f>G146+G160</f>
        <v>16593.2</v>
      </c>
    </row>
    <row r="146" spans="1:7" ht="33.75">
      <c r="A146" s="68" t="s">
        <v>110</v>
      </c>
      <c r="B146" s="105"/>
      <c r="C146" s="75"/>
      <c r="D146" s="75"/>
      <c r="E146" s="75" t="s">
        <v>111</v>
      </c>
      <c r="F146" s="75"/>
      <c r="G146" s="87">
        <f>G147</f>
        <v>600</v>
      </c>
    </row>
    <row r="147" spans="1:7" ht="45">
      <c r="A147" s="68" t="s">
        <v>112</v>
      </c>
      <c r="B147" s="105"/>
      <c r="C147" s="75"/>
      <c r="D147" s="75"/>
      <c r="E147" s="75" t="s">
        <v>113</v>
      </c>
      <c r="F147" s="75"/>
      <c r="G147" s="87">
        <f>G148+G151+G154+G157</f>
        <v>600</v>
      </c>
    </row>
    <row r="148" spans="1:7" ht="22.5">
      <c r="A148" s="117" t="s">
        <v>114</v>
      </c>
      <c r="B148" s="105"/>
      <c r="C148" s="75"/>
      <c r="D148" s="75"/>
      <c r="E148" s="75" t="s">
        <v>115</v>
      </c>
      <c r="F148" s="75"/>
      <c r="G148" s="87">
        <f>G149</f>
        <v>420</v>
      </c>
    </row>
    <row r="149" spans="1:7" ht="33.75">
      <c r="A149" s="68" t="s">
        <v>94</v>
      </c>
      <c r="B149" s="105"/>
      <c r="C149" s="75"/>
      <c r="D149" s="75"/>
      <c r="E149" s="75"/>
      <c r="F149" s="75" t="s">
        <v>47</v>
      </c>
      <c r="G149" s="87">
        <f>G150</f>
        <v>420</v>
      </c>
    </row>
    <row r="150" spans="1:7" ht="33.75">
      <c r="A150" s="68" t="s">
        <v>95</v>
      </c>
      <c r="B150" s="105"/>
      <c r="C150" s="75"/>
      <c r="D150" s="75"/>
      <c r="E150" s="75"/>
      <c r="F150" s="75" t="s">
        <v>48</v>
      </c>
      <c r="G150" s="87">
        <f>500-80</f>
        <v>420</v>
      </c>
    </row>
    <row r="151" spans="1:7" ht="12.75">
      <c r="A151" s="70" t="s">
        <v>116</v>
      </c>
      <c r="B151" s="105"/>
      <c r="C151" s="75"/>
      <c r="D151" s="75"/>
      <c r="E151" s="75" t="s">
        <v>117</v>
      </c>
      <c r="F151" s="75"/>
      <c r="G151" s="87">
        <f>G152</f>
        <v>95</v>
      </c>
    </row>
    <row r="152" spans="1:7" ht="33.75">
      <c r="A152" s="68" t="s">
        <v>94</v>
      </c>
      <c r="B152" s="105"/>
      <c r="C152" s="75"/>
      <c r="D152" s="75"/>
      <c r="E152" s="75"/>
      <c r="F152" s="75" t="s">
        <v>47</v>
      </c>
      <c r="G152" s="87">
        <f>G153</f>
        <v>95</v>
      </c>
    </row>
    <row r="153" spans="1:7" ht="33.75">
      <c r="A153" s="68" t="s">
        <v>95</v>
      </c>
      <c r="B153" s="105"/>
      <c r="C153" s="75"/>
      <c r="D153" s="75"/>
      <c r="E153" s="75"/>
      <c r="F153" s="75" t="s">
        <v>48</v>
      </c>
      <c r="G153" s="87">
        <f>100-5</f>
        <v>95</v>
      </c>
    </row>
    <row r="154" spans="1:7" ht="22.5">
      <c r="A154" s="157" t="s">
        <v>366</v>
      </c>
      <c r="B154" s="105"/>
      <c r="C154" s="75"/>
      <c r="D154" s="75"/>
      <c r="E154" s="75" t="s">
        <v>367</v>
      </c>
      <c r="F154" s="75"/>
      <c r="G154" s="87">
        <f>G155</f>
        <v>0</v>
      </c>
    </row>
    <row r="155" spans="1:7" ht="33.75">
      <c r="A155" s="68" t="s">
        <v>94</v>
      </c>
      <c r="B155" s="105"/>
      <c r="C155" s="75"/>
      <c r="D155" s="75"/>
      <c r="E155" s="75"/>
      <c r="F155" s="75" t="s">
        <v>47</v>
      </c>
      <c r="G155" s="87">
        <f>G156</f>
        <v>0</v>
      </c>
    </row>
    <row r="156" spans="1:7" ht="33.75">
      <c r="A156" s="68" t="s">
        <v>95</v>
      </c>
      <c r="B156" s="105"/>
      <c r="C156" s="75"/>
      <c r="D156" s="75"/>
      <c r="E156" s="75"/>
      <c r="F156" s="75" t="s">
        <v>48</v>
      </c>
      <c r="G156" s="87">
        <f>3000-3000</f>
        <v>0</v>
      </c>
    </row>
    <row r="157" spans="1:7" ht="33.75">
      <c r="A157" s="117" t="s">
        <v>448</v>
      </c>
      <c r="B157" s="105"/>
      <c r="C157" s="75"/>
      <c r="D157" s="75"/>
      <c r="E157" s="75" t="s">
        <v>449</v>
      </c>
      <c r="F157" s="75"/>
      <c r="G157" s="87">
        <f>G158</f>
        <v>85</v>
      </c>
    </row>
    <row r="158" spans="1:7" ht="33.75">
      <c r="A158" s="68" t="s">
        <v>94</v>
      </c>
      <c r="B158" s="105"/>
      <c r="C158" s="75"/>
      <c r="D158" s="75"/>
      <c r="E158" s="75"/>
      <c r="F158" s="75" t="s">
        <v>47</v>
      </c>
      <c r="G158" s="87">
        <f>G159</f>
        <v>85</v>
      </c>
    </row>
    <row r="159" spans="1:7" ht="33.75">
      <c r="A159" s="68" t="s">
        <v>95</v>
      </c>
      <c r="B159" s="105"/>
      <c r="C159" s="75"/>
      <c r="D159" s="75"/>
      <c r="E159" s="75"/>
      <c r="F159" s="75" t="s">
        <v>48</v>
      </c>
      <c r="G159" s="87">
        <f>100-15</f>
        <v>85</v>
      </c>
    </row>
    <row r="160" spans="1:7" ht="33.75">
      <c r="A160" s="70" t="s">
        <v>128</v>
      </c>
      <c r="B160" s="105"/>
      <c r="C160" s="75"/>
      <c r="D160" s="75"/>
      <c r="E160" s="75" t="s">
        <v>129</v>
      </c>
      <c r="F160" s="75"/>
      <c r="G160" s="87">
        <f>G161</f>
        <v>15993.2</v>
      </c>
    </row>
    <row r="161" spans="1:7" ht="33.75">
      <c r="A161" s="68" t="s">
        <v>130</v>
      </c>
      <c r="B161" s="105"/>
      <c r="C161" s="75"/>
      <c r="D161" s="75"/>
      <c r="E161" s="75" t="s">
        <v>131</v>
      </c>
      <c r="F161" s="75"/>
      <c r="G161" s="87">
        <f>G162+G165+G168+G171</f>
        <v>15993.2</v>
      </c>
    </row>
    <row r="162" spans="1:7" ht="33.75">
      <c r="A162" s="117" t="s">
        <v>132</v>
      </c>
      <c r="B162" s="105"/>
      <c r="C162" s="75"/>
      <c r="D162" s="75"/>
      <c r="E162" s="75" t="s">
        <v>133</v>
      </c>
      <c r="F162" s="75"/>
      <c r="G162" s="87">
        <f>G163</f>
        <v>1110</v>
      </c>
    </row>
    <row r="163" spans="1:7" ht="33.75">
      <c r="A163" s="68" t="s">
        <v>94</v>
      </c>
      <c r="B163" s="105"/>
      <c r="C163" s="75"/>
      <c r="D163" s="75"/>
      <c r="E163" s="75"/>
      <c r="F163" s="75" t="s">
        <v>47</v>
      </c>
      <c r="G163" s="87">
        <f>G164</f>
        <v>1110</v>
      </c>
    </row>
    <row r="164" spans="1:7" ht="33.75">
      <c r="A164" s="116" t="s">
        <v>95</v>
      </c>
      <c r="B164" s="105"/>
      <c r="C164" s="75"/>
      <c r="D164" s="75"/>
      <c r="E164" s="75"/>
      <c r="F164" s="75" t="s">
        <v>48</v>
      </c>
      <c r="G164" s="87">
        <f>1500-390</f>
        <v>1110</v>
      </c>
    </row>
    <row r="165" spans="1:7" ht="22.5">
      <c r="A165" s="70" t="s">
        <v>134</v>
      </c>
      <c r="B165" s="105"/>
      <c r="C165" s="75"/>
      <c r="D165" s="75"/>
      <c r="E165" s="75" t="s">
        <v>135</v>
      </c>
      <c r="F165" s="75"/>
      <c r="G165" s="87">
        <f>G166</f>
        <v>400</v>
      </c>
    </row>
    <row r="166" spans="1:7" ht="67.5">
      <c r="A166" s="132" t="s">
        <v>136</v>
      </c>
      <c r="B166" s="105"/>
      <c r="C166" s="75"/>
      <c r="D166" s="75"/>
      <c r="E166" s="75"/>
      <c r="F166" s="75" t="s">
        <v>46</v>
      </c>
      <c r="G166" s="87">
        <f>G167</f>
        <v>400</v>
      </c>
    </row>
    <row r="167" spans="1:7" ht="22.5">
      <c r="A167" s="68" t="s">
        <v>45</v>
      </c>
      <c r="B167" s="105"/>
      <c r="C167" s="75"/>
      <c r="D167" s="75"/>
      <c r="E167" s="75"/>
      <c r="F167" s="75" t="s">
        <v>52</v>
      </c>
      <c r="G167" s="87">
        <f>500-100</f>
        <v>400</v>
      </c>
    </row>
    <row r="168" spans="1:7" ht="157.5">
      <c r="A168" s="150" t="s">
        <v>419</v>
      </c>
      <c r="B168" s="105"/>
      <c r="C168" s="136"/>
      <c r="D168" s="136"/>
      <c r="E168" s="136" t="s">
        <v>417</v>
      </c>
      <c r="F168" s="75"/>
      <c r="G168" s="87">
        <f>G169</f>
        <v>805</v>
      </c>
    </row>
    <row r="169" spans="1:7" ht="33.75">
      <c r="A169" s="139" t="s">
        <v>94</v>
      </c>
      <c r="B169" s="105"/>
      <c r="C169" s="136"/>
      <c r="D169" s="165"/>
      <c r="E169" s="136"/>
      <c r="F169" s="75" t="s">
        <v>47</v>
      </c>
      <c r="G169" s="87">
        <f>G170</f>
        <v>805</v>
      </c>
    </row>
    <row r="170" spans="1:7" ht="33.75">
      <c r="A170" s="166" t="s">
        <v>95</v>
      </c>
      <c r="B170" s="105"/>
      <c r="C170" s="136"/>
      <c r="D170" s="165"/>
      <c r="E170" s="136"/>
      <c r="F170" s="75" t="s">
        <v>48</v>
      </c>
      <c r="G170" s="87">
        <f>500+305</f>
        <v>805</v>
      </c>
    </row>
    <row r="171" spans="1:7" ht="146.25">
      <c r="A171" s="164" t="s">
        <v>418</v>
      </c>
      <c r="B171" s="105"/>
      <c r="C171" s="136"/>
      <c r="D171" s="136"/>
      <c r="E171" s="136" t="s">
        <v>436</v>
      </c>
      <c r="F171" s="75"/>
      <c r="G171" s="87">
        <f>G172</f>
        <v>13678.2</v>
      </c>
    </row>
    <row r="172" spans="1:7" ht="33.75">
      <c r="A172" s="68" t="s">
        <v>94</v>
      </c>
      <c r="B172" s="105"/>
      <c r="C172" s="75"/>
      <c r="D172" s="52"/>
      <c r="E172" s="75"/>
      <c r="F172" s="75" t="s">
        <v>47</v>
      </c>
      <c r="G172" s="87">
        <f>G173</f>
        <v>13678.2</v>
      </c>
    </row>
    <row r="173" spans="1:7" ht="33.75">
      <c r="A173" s="128" t="s">
        <v>95</v>
      </c>
      <c r="B173" s="105"/>
      <c r="C173" s="75"/>
      <c r="D173" s="52"/>
      <c r="E173" s="75"/>
      <c r="F173" s="75" t="s">
        <v>48</v>
      </c>
      <c r="G173" s="87">
        <f>3022.8+10655.4</f>
        <v>13678.2</v>
      </c>
    </row>
    <row r="174" spans="1:7" ht="22.5">
      <c r="A174" s="70" t="s">
        <v>53</v>
      </c>
      <c r="B174" s="105"/>
      <c r="C174" s="75"/>
      <c r="D174" s="75"/>
      <c r="E174" s="75" t="s">
        <v>246</v>
      </c>
      <c r="F174" s="75"/>
      <c r="G174" s="87">
        <f>G175</f>
        <v>0</v>
      </c>
    </row>
    <row r="175" spans="1:7" ht="45">
      <c r="A175" s="117" t="s">
        <v>271</v>
      </c>
      <c r="B175" s="105"/>
      <c r="C175" s="75"/>
      <c r="D175" s="75"/>
      <c r="E175" s="75" t="s">
        <v>272</v>
      </c>
      <c r="F175" s="75"/>
      <c r="G175" s="87">
        <f>G176</f>
        <v>0</v>
      </c>
    </row>
    <row r="176" spans="1:7" ht="33.75">
      <c r="A176" s="68" t="s">
        <v>94</v>
      </c>
      <c r="B176" s="105"/>
      <c r="C176" s="75"/>
      <c r="D176" s="75"/>
      <c r="E176" s="75"/>
      <c r="F176" s="75" t="s">
        <v>47</v>
      </c>
      <c r="G176" s="87">
        <f>G177</f>
        <v>0</v>
      </c>
    </row>
    <row r="177" spans="1:7" ht="33.75">
      <c r="A177" s="68" t="s">
        <v>95</v>
      </c>
      <c r="B177" s="105"/>
      <c r="C177" s="75"/>
      <c r="D177" s="75"/>
      <c r="E177" s="75"/>
      <c r="F177" s="75" t="s">
        <v>48</v>
      </c>
      <c r="G177" s="87">
        <f>100-100</f>
        <v>0</v>
      </c>
    </row>
    <row r="178" spans="1:7" ht="12.75">
      <c r="A178" s="72" t="s">
        <v>285</v>
      </c>
      <c r="B178" s="105"/>
      <c r="C178" s="80" t="s">
        <v>5</v>
      </c>
      <c r="D178" s="80" t="s">
        <v>279</v>
      </c>
      <c r="E178" s="80"/>
      <c r="F178" s="80"/>
      <c r="G178" s="95">
        <f>G179+G192+G256+G250</f>
        <v>345401.444</v>
      </c>
    </row>
    <row r="179" spans="1:7" ht="12.75">
      <c r="A179" s="152" t="s">
        <v>35</v>
      </c>
      <c r="B179" s="105"/>
      <c r="C179" s="136" t="s">
        <v>5</v>
      </c>
      <c r="D179" s="136" t="s">
        <v>30</v>
      </c>
      <c r="E179" s="136"/>
      <c r="F179" s="136"/>
      <c r="G179" s="137">
        <f>G180</f>
        <v>5675.5</v>
      </c>
    </row>
    <row r="180" spans="1:7" ht="45">
      <c r="A180" s="139" t="s">
        <v>293</v>
      </c>
      <c r="B180" s="105"/>
      <c r="C180" s="136"/>
      <c r="D180" s="136"/>
      <c r="E180" s="136" t="s">
        <v>144</v>
      </c>
      <c r="F180" s="136"/>
      <c r="G180" s="137">
        <f>G181</f>
        <v>5675.5</v>
      </c>
    </row>
    <row r="181" spans="1:7" ht="33.75">
      <c r="A181" s="139" t="s">
        <v>163</v>
      </c>
      <c r="B181" s="105"/>
      <c r="C181" s="136"/>
      <c r="D181" s="136"/>
      <c r="E181" s="136" t="s">
        <v>164</v>
      </c>
      <c r="F181" s="136"/>
      <c r="G181" s="137">
        <f>G182</f>
        <v>5675.5</v>
      </c>
    </row>
    <row r="182" spans="1:7" ht="33.75">
      <c r="A182" s="153" t="s">
        <v>76</v>
      </c>
      <c r="B182" s="105"/>
      <c r="C182" s="136"/>
      <c r="D182" s="136"/>
      <c r="E182" s="136" t="s">
        <v>165</v>
      </c>
      <c r="F182" s="136"/>
      <c r="G182" s="137">
        <f>G183+G189+G186</f>
        <v>5675.5</v>
      </c>
    </row>
    <row r="183" spans="1:7" ht="180">
      <c r="A183" s="150" t="s">
        <v>304</v>
      </c>
      <c r="B183" s="105"/>
      <c r="C183" s="136"/>
      <c r="D183" s="136"/>
      <c r="E183" s="136" t="s">
        <v>166</v>
      </c>
      <c r="F183" s="136"/>
      <c r="G183" s="137">
        <f>G184</f>
        <v>0</v>
      </c>
    </row>
    <row r="184" spans="1:7" ht="12.75">
      <c r="A184" s="139" t="s">
        <v>56</v>
      </c>
      <c r="B184" s="105"/>
      <c r="C184" s="136"/>
      <c r="D184" s="136"/>
      <c r="E184" s="136"/>
      <c r="F184" s="136" t="s">
        <v>57</v>
      </c>
      <c r="G184" s="137">
        <f>G185</f>
        <v>0</v>
      </c>
    </row>
    <row r="185" spans="1:7" ht="12.75">
      <c r="A185" s="139" t="s">
        <v>22</v>
      </c>
      <c r="B185" s="105"/>
      <c r="C185" s="136"/>
      <c r="D185" s="136"/>
      <c r="E185" s="136"/>
      <c r="F185" s="136" t="s">
        <v>44</v>
      </c>
      <c r="G185" s="137">
        <f>218+48.5-266.5</f>
        <v>0</v>
      </c>
    </row>
    <row r="186" spans="1:7" ht="78.75">
      <c r="A186" s="117" t="s">
        <v>378</v>
      </c>
      <c r="B186" s="105"/>
      <c r="C186" s="136"/>
      <c r="D186" s="136"/>
      <c r="E186" s="136" t="s">
        <v>377</v>
      </c>
      <c r="F186" s="136"/>
      <c r="G186" s="137">
        <f>G187</f>
        <v>18.5</v>
      </c>
    </row>
    <row r="187" spans="1:7" ht="12.75">
      <c r="A187" s="139" t="s">
        <v>56</v>
      </c>
      <c r="B187" s="105"/>
      <c r="C187" s="136"/>
      <c r="D187" s="136"/>
      <c r="E187" s="136"/>
      <c r="F187" s="136" t="s">
        <v>57</v>
      </c>
      <c r="G187" s="137">
        <f>G188</f>
        <v>18.5</v>
      </c>
    </row>
    <row r="188" spans="1:7" ht="12.75">
      <c r="A188" s="139" t="s">
        <v>22</v>
      </c>
      <c r="B188" s="105"/>
      <c r="C188" s="136"/>
      <c r="D188" s="136"/>
      <c r="E188" s="136"/>
      <c r="F188" s="136" t="s">
        <v>44</v>
      </c>
      <c r="G188" s="137">
        <v>18.5</v>
      </c>
    </row>
    <row r="189" spans="1:7" ht="45">
      <c r="A189" s="117" t="s">
        <v>395</v>
      </c>
      <c r="B189" s="105"/>
      <c r="C189" s="136"/>
      <c r="D189" s="136"/>
      <c r="E189" s="136" t="s">
        <v>357</v>
      </c>
      <c r="F189" s="136"/>
      <c r="G189" s="137">
        <f>G190</f>
        <v>5657</v>
      </c>
    </row>
    <row r="190" spans="1:7" ht="12.75">
      <c r="A190" s="139" t="s">
        <v>56</v>
      </c>
      <c r="B190" s="105"/>
      <c r="C190" s="136"/>
      <c r="D190" s="136"/>
      <c r="E190" s="136"/>
      <c r="F190" s="136" t="s">
        <v>57</v>
      </c>
      <c r="G190" s="137">
        <f>G191</f>
        <v>5657</v>
      </c>
    </row>
    <row r="191" spans="1:7" ht="12.75">
      <c r="A191" s="139" t="s">
        <v>22</v>
      </c>
      <c r="B191" s="105"/>
      <c r="C191" s="136"/>
      <c r="D191" s="136"/>
      <c r="E191" s="136"/>
      <c r="F191" s="136" t="s">
        <v>44</v>
      </c>
      <c r="G191" s="137">
        <f>57+5600</f>
        <v>5657</v>
      </c>
    </row>
    <row r="192" spans="1:7" ht="12.75">
      <c r="A192" s="70" t="s">
        <v>40</v>
      </c>
      <c r="B192" s="105"/>
      <c r="C192" s="75" t="s">
        <v>5</v>
      </c>
      <c r="D192" s="75" t="s">
        <v>28</v>
      </c>
      <c r="E192" s="75"/>
      <c r="F192" s="75"/>
      <c r="G192" s="87">
        <f>G193+G232</f>
        <v>337254.32</v>
      </c>
    </row>
    <row r="193" spans="1:7" ht="45">
      <c r="A193" s="68" t="s">
        <v>293</v>
      </c>
      <c r="B193" s="105"/>
      <c r="C193" s="75"/>
      <c r="D193" s="75"/>
      <c r="E193" s="75" t="s">
        <v>144</v>
      </c>
      <c r="F193" s="75"/>
      <c r="G193" s="87">
        <f>G194+G221</f>
        <v>281502.4</v>
      </c>
    </row>
    <row r="194" spans="1:7" ht="45">
      <c r="A194" s="68" t="s">
        <v>294</v>
      </c>
      <c r="B194" s="105"/>
      <c r="C194" s="75"/>
      <c r="D194" s="75"/>
      <c r="E194" s="75" t="s">
        <v>145</v>
      </c>
      <c r="F194" s="75"/>
      <c r="G194" s="87">
        <f>G195+G199+G209</f>
        <v>277562.4</v>
      </c>
    </row>
    <row r="195" spans="1:7" ht="45">
      <c r="A195" s="68" t="s">
        <v>146</v>
      </c>
      <c r="B195" s="105"/>
      <c r="C195" s="75"/>
      <c r="D195" s="75"/>
      <c r="E195" s="75" t="s">
        <v>147</v>
      </c>
      <c r="F195" s="75"/>
      <c r="G195" s="87">
        <f>G196</f>
        <v>131272.4</v>
      </c>
    </row>
    <row r="196" spans="1:7" ht="258.75">
      <c r="A196" s="117" t="s">
        <v>434</v>
      </c>
      <c r="B196" s="105"/>
      <c r="C196" s="75"/>
      <c r="D196" s="75"/>
      <c r="E196" s="75" t="s">
        <v>148</v>
      </c>
      <c r="F196" s="75"/>
      <c r="G196" s="87">
        <f>G197</f>
        <v>131272.4</v>
      </c>
    </row>
    <row r="197" spans="1:7" ht="12.75">
      <c r="A197" s="70" t="s">
        <v>56</v>
      </c>
      <c r="B197" s="105"/>
      <c r="C197" s="75"/>
      <c r="D197" s="75"/>
      <c r="E197" s="75"/>
      <c r="F197" s="75" t="s">
        <v>57</v>
      </c>
      <c r="G197" s="87">
        <f>G198</f>
        <v>131272.4</v>
      </c>
    </row>
    <row r="198" spans="1:7" ht="12.75">
      <c r="A198" s="68" t="s">
        <v>22</v>
      </c>
      <c r="B198" s="105"/>
      <c r="C198" s="75"/>
      <c r="D198" s="75"/>
      <c r="E198" s="75"/>
      <c r="F198" s="75" t="s">
        <v>44</v>
      </c>
      <c r="G198" s="87">
        <f>144553.4+970+300+7380-861-21070</f>
        <v>131272.4</v>
      </c>
    </row>
    <row r="199" spans="1:7" ht="56.25">
      <c r="A199" s="68" t="s">
        <v>149</v>
      </c>
      <c r="B199" s="105"/>
      <c r="C199" s="75"/>
      <c r="D199" s="75"/>
      <c r="E199" s="75" t="s">
        <v>150</v>
      </c>
      <c r="F199" s="75"/>
      <c r="G199" s="87">
        <f>G200+G203+G206</f>
        <v>3580</v>
      </c>
    </row>
    <row r="200" spans="1:7" ht="281.25">
      <c r="A200" s="130" t="s">
        <v>305</v>
      </c>
      <c r="B200" s="105"/>
      <c r="C200" s="75"/>
      <c r="D200" s="75"/>
      <c r="E200" s="75" t="s">
        <v>151</v>
      </c>
      <c r="F200" s="75"/>
      <c r="G200" s="87">
        <f>G201</f>
        <v>3580</v>
      </c>
    </row>
    <row r="201" spans="1:7" ht="12.75">
      <c r="A201" s="73" t="s">
        <v>56</v>
      </c>
      <c r="B201" s="105"/>
      <c r="C201" s="75"/>
      <c r="D201" s="75"/>
      <c r="E201" s="75"/>
      <c r="F201" s="75" t="s">
        <v>57</v>
      </c>
      <c r="G201" s="87">
        <f>G202</f>
        <v>3580</v>
      </c>
    </row>
    <row r="202" spans="1:7" ht="12.75">
      <c r="A202" s="70" t="s">
        <v>22</v>
      </c>
      <c r="B202" s="105"/>
      <c r="C202" s="75"/>
      <c r="D202" s="75"/>
      <c r="E202" s="75"/>
      <c r="F202" s="75" t="s">
        <v>44</v>
      </c>
      <c r="G202" s="87">
        <v>3580</v>
      </c>
    </row>
    <row r="203" spans="1:7" ht="247.5">
      <c r="A203" s="132" t="s">
        <v>306</v>
      </c>
      <c r="B203" s="105"/>
      <c r="C203" s="75"/>
      <c r="D203" s="75"/>
      <c r="E203" s="75" t="s">
        <v>152</v>
      </c>
      <c r="F203" s="76"/>
      <c r="G203" s="87">
        <f>G204</f>
        <v>0</v>
      </c>
    </row>
    <row r="204" spans="1:7" ht="12.75">
      <c r="A204" s="68" t="s">
        <v>56</v>
      </c>
      <c r="B204" s="105"/>
      <c r="C204" s="75"/>
      <c r="D204" s="75"/>
      <c r="E204" s="75"/>
      <c r="F204" s="76">
        <v>500</v>
      </c>
      <c r="G204" s="87">
        <f>G205</f>
        <v>0</v>
      </c>
    </row>
    <row r="205" spans="1:7" ht="12.75">
      <c r="A205" s="73" t="s">
        <v>22</v>
      </c>
      <c r="B205" s="105"/>
      <c r="C205" s="75"/>
      <c r="D205" s="75"/>
      <c r="E205" s="75"/>
      <c r="F205" s="76">
        <v>540</v>
      </c>
      <c r="G205" s="87">
        <v>0</v>
      </c>
    </row>
    <row r="206" spans="1:7" ht="258.75">
      <c r="A206" s="132" t="s">
        <v>307</v>
      </c>
      <c r="B206" s="105"/>
      <c r="C206" s="75"/>
      <c r="D206" s="75"/>
      <c r="E206" s="75" t="s">
        <v>153</v>
      </c>
      <c r="F206" s="76"/>
      <c r="G206" s="87">
        <f>G207</f>
        <v>0</v>
      </c>
    </row>
    <row r="207" spans="1:7" ht="12.75">
      <c r="A207" s="68" t="s">
        <v>56</v>
      </c>
      <c r="B207" s="105"/>
      <c r="C207" s="75"/>
      <c r="D207" s="75"/>
      <c r="E207" s="75"/>
      <c r="F207" s="76">
        <v>500</v>
      </c>
      <c r="G207" s="87">
        <f>G208</f>
        <v>0</v>
      </c>
    </row>
    <row r="208" spans="1:7" ht="12.75">
      <c r="A208" s="73" t="s">
        <v>22</v>
      </c>
      <c r="B208" s="105"/>
      <c r="C208" s="75"/>
      <c r="D208" s="75"/>
      <c r="E208" s="75"/>
      <c r="F208" s="76">
        <v>540</v>
      </c>
      <c r="G208" s="87">
        <f>2500-2500</f>
        <v>0</v>
      </c>
    </row>
    <row r="209" spans="1:7" ht="45">
      <c r="A209" s="68" t="s">
        <v>75</v>
      </c>
      <c r="B209" s="105"/>
      <c r="C209" s="75"/>
      <c r="D209" s="75"/>
      <c r="E209" s="75" t="s">
        <v>154</v>
      </c>
      <c r="F209" s="76"/>
      <c r="G209" s="87">
        <f>G210+G213+G216</f>
        <v>142710</v>
      </c>
    </row>
    <row r="210" spans="1:7" ht="270">
      <c r="A210" s="132" t="s">
        <v>308</v>
      </c>
      <c r="B210" s="105"/>
      <c r="C210" s="75"/>
      <c r="D210" s="75"/>
      <c r="E210" s="75" t="s">
        <v>155</v>
      </c>
      <c r="F210" s="76"/>
      <c r="G210" s="87">
        <f>G211</f>
        <v>4220.2</v>
      </c>
    </row>
    <row r="211" spans="1:7" ht="12.75">
      <c r="A211" s="68" t="s">
        <v>56</v>
      </c>
      <c r="B211" s="118"/>
      <c r="C211" s="75"/>
      <c r="D211" s="75"/>
      <c r="E211" s="75"/>
      <c r="F211" s="75" t="s">
        <v>57</v>
      </c>
      <c r="G211" s="87">
        <f>G212</f>
        <v>4220.2</v>
      </c>
    </row>
    <row r="212" spans="1:7" ht="12.75">
      <c r="A212" s="55" t="s">
        <v>22</v>
      </c>
      <c r="B212" s="105"/>
      <c r="C212" s="75"/>
      <c r="D212" s="75"/>
      <c r="E212" s="75"/>
      <c r="F212" s="75" t="s">
        <v>44</v>
      </c>
      <c r="G212" s="87">
        <f>5600-779.8-500-100</f>
        <v>4220.2</v>
      </c>
    </row>
    <row r="213" spans="1:7" ht="292.5">
      <c r="A213" s="132" t="s">
        <v>311</v>
      </c>
      <c r="B213" s="105"/>
      <c r="C213" s="75"/>
      <c r="D213" s="75"/>
      <c r="E213" s="133" t="s">
        <v>310</v>
      </c>
      <c r="F213" s="76"/>
      <c r="G213" s="87">
        <f>G214</f>
        <v>0</v>
      </c>
    </row>
    <row r="214" spans="1:7" ht="12.75">
      <c r="A214" s="74" t="s">
        <v>56</v>
      </c>
      <c r="B214" s="105"/>
      <c r="C214" s="75"/>
      <c r="D214" s="75"/>
      <c r="E214" s="75"/>
      <c r="F214" s="76">
        <v>500</v>
      </c>
      <c r="G214" s="87">
        <f>G215</f>
        <v>0</v>
      </c>
    </row>
    <row r="215" spans="1:7" ht="12.75">
      <c r="A215" s="68" t="s">
        <v>22</v>
      </c>
      <c r="B215" s="105"/>
      <c r="C215" s="75"/>
      <c r="D215" s="75"/>
      <c r="E215" s="75"/>
      <c r="F215" s="76">
        <v>540</v>
      </c>
      <c r="G215" s="87">
        <f>31300-21090.111-10209.889</f>
        <v>0</v>
      </c>
    </row>
    <row r="216" spans="1:7" ht="33.75">
      <c r="A216" s="117" t="s">
        <v>394</v>
      </c>
      <c r="B216" s="105"/>
      <c r="C216" s="75"/>
      <c r="D216" s="75"/>
      <c r="E216" s="75" t="s">
        <v>312</v>
      </c>
      <c r="F216" s="76"/>
      <c r="G216" s="87">
        <f>G219+G217</f>
        <v>138489.8</v>
      </c>
    </row>
    <row r="217" spans="1:7" ht="33.75">
      <c r="A217" s="68" t="s">
        <v>94</v>
      </c>
      <c r="B217" s="105"/>
      <c r="C217" s="75"/>
      <c r="D217" s="75"/>
      <c r="E217" s="75"/>
      <c r="F217" s="134">
        <v>200</v>
      </c>
      <c r="G217" s="87">
        <f>G218</f>
        <v>0</v>
      </c>
    </row>
    <row r="218" spans="1:7" ht="33.75">
      <c r="A218" s="68" t="s">
        <v>95</v>
      </c>
      <c r="B218" s="105"/>
      <c r="C218" s="75"/>
      <c r="D218" s="75"/>
      <c r="E218" s="75"/>
      <c r="F218" s="75" t="s">
        <v>48</v>
      </c>
      <c r="G218" s="87">
        <f>7951-7951</f>
        <v>0</v>
      </c>
    </row>
    <row r="219" spans="1:7" ht="12.75">
      <c r="A219" s="74" t="s">
        <v>56</v>
      </c>
      <c r="B219" s="105"/>
      <c r="C219" s="75"/>
      <c r="D219" s="75"/>
      <c r="E219" s="75"/>
      <c r="F219" s="76">
        <v>500</v>
      </c>
      <c r="G219" s="87">
        <f>G220</f>
        <v>138489.8</v>
      </c>
    </row>
    <row r="220" spans="1:7" ht="12.75">
      <c r="A220" s="68" t="s">
        <v>22</v>
      </c>
      <c r="B220" s="105"/>
      <c r="C220" s="75"/>
      <c r="D220" s="75"/>
      <c r="E220" s="75"/>
      <c r="F220" s="76">
        <v>540</v>
      </c>
      <c r="G220" s="87">
        <f>2049+38919+84430+13091.8</f>
        <v>138489.8</v>
      </c>
    </row>
    <row r="221" spans="1:7" ht="22.5">
      <c r="A221" s="70" t="s">
        <v>156</v>
      </c>
      <c r="B221" s="105"/>
      <c r="C221" s="75"/>
      <c r="D221" s="75"/>
      <c r="E221" s="75" t="s">
        <v>157</v>
      </c>
      <c r="F221" s="75"/>
      <c r="G221" s="87">
        <f>G222</f>
        <v>3940</v>
      </c>
    </row>
    <row r="222" spans="1:7" ht="33.75">
      <c r="A222" s="70" t="s">
        <v>158</v>
      </c>
      <c r="B222" s="105"/>
      <c r="C222" s="75"/>
      <c r="D222" s="75"/>
      <c r="E222" s="75" t="s">
        <v>159</v>
      </c>
      <c r="F222" s="75"/>
      <c r="G222" s="87">
        <f>G223+G226+G229</f>
        <v>3940</v>
      </c>
    </row>
    <row r="223" spans="1:7" ht="270">
      <c r="A223" s="117" t="s">
        <v>309</v>
      </c>
      <c r="B223" s="105"/>
      <c r="C223" s="75"/>
      <c r="D223" s="75"/>
      <c r="E223" s="75" t="s">
        <v>160</v>
      </c>
      <c r="F223" s="75"/>
      <c r="G223" s="87">
        <f>G224</f>
        <v>2710</v>
      </c>
    </row>
    <row r="224" spans="1:7" ht="12.75">
      <c r="A224" s="68" t="s">
        <v>56</v>
      </c>
      <c r="B224" s="105"/>
      <c r="C224" s="75"/>
      <c r="D224" s="75"/>
      <c r="E224" s="75"/>
      <c r="F224" s="75" t="s">
        <v>57</v>
      </c>
      <c r="G224" s="87">
        <f>G225</f>
        <v>2710</v>
      </c>
    </row>
    <row r="225" spans="1:7" ht="12.75">
      <c r="A225" s="68" t="s">
        <v>22</v>
      </c>
      <c r="B225" s="105"/>
      <c r="C225" s="75"/>
      <c r="D225" s="75"/>
      <c r="E225" s="75"/>
      <c r="F225" s="75" t="s">
        <v>44</v>
      </c>
      <c r="G225" s="87">
        <f>2860-150</f>
        <v>2710</v>
      </c>
    </row>
    <row r="226" spans="1:7" ht="292.5">
      <c r="A226" s="117" t="s">
        <v>339</v>
      </c>
      <c r="B226" s="105"/>
      <c r="C226" s="75"/>
      <c r="D226" s="75"/>
      <c r="E226" s="75" t="s">
        <v>161</v>
      </c>
      <c r="F226" s="75"/>
      <c r="G226" s="87">
        <f>G227</f>
        <v>1230</v>
      </c>
    </row>
    <row r="227" spans="1:7" ht="12.75">
      <c r="A227" s="68" t="s">
        <v>56</v>
      </c>
      <c r="B227" s="105"/>
      <c r="C227" s="75"/>
      <c r="D227" s="75"/>
      <c r="E227" s="75"/>
      <c r="F227" s="75" t="s">
        <v>57</v>
      </c>
      <c r="G227" s="87">
        <f>G228</f>
        <v>1230</v>
      </c>
    </row>
    <row r="228" spans="1:7" ht="12.75">
      <c r="A228" s="68" t="s">
        <v>22</v>
      </c>
      <c r="B228" s="105"/>
      <c r="C228" s="75"/>
      <c r="D228" s="75"/>
      <c r="E228" s="75"/>
      <c r="F228" s="75" t="s">
        <v>44</v>
      </c>
      <c r="G228" s="87">
        <f>3200-1000+500-1470</f>
        <v>1230</v>
      </c>
    </row>
    <row r="229" spans="1:7" ht="270">
      <c r="A229" s="117" t="s">
        <v>375</v>
      </c>
      <c r="B229" s="105"/>
      <c r="C229" s="75"/>
      <c r="D229" s="75"/>
      <c r="E229" s="75" t="s">
        <v>162</v>
      </c>
      <c r="F229" s="75"/>
      <c r="G229" s="87">
        <f>G230</f>
        <v>0</v>
      </c>
    </row>
    <row r="230" spans="1:7" ht="12.75">
      <c r="A230" s="68" t="s">
        <v>56</v>
      </c>
      <c r="B230" s="105"/>
      <c r="C230" s="75"/>
      <c r="D230" s="75"/>
      <c r="E230" s="75"/>
      <c r="F230" s="75" t="s">
        <v>57</v>
      </c>
      <c r="G230" s="87">
        <f>G231</f>
        <v>0</v>
      </c>
    </row>
    <row r="231" spans="1:7" ht="12.75">
      <c r="A231" s="68" t="s">
        <v>22</v>
      </c>
      <c r="B231" s="105"/>
      <c r="C231" s="75"/>
      <c r="D231" s="75"/>
      <c r="E231" s="75"/>
      <c r="F231" s="75" t="s">
        <v>44</v>
      </c>
      <c r="G231" s="87">
        <f>210-210</f>
        <v>0</v>
      </c>
    </row>
    <row r="232" spans="1:7" ht="33.75">
      <c r="A232" s="132" t="s">
        <v>313</v>
      </c>
      <c r="B232" s="105"/>
      <c r="C232" s="75"/>
      <c r="D232" s="75"/>
      <c r="E232" s="75" t="s">
        <v>168</v>
      </c>
      <c r="F232" s="75"/>
      <c r="G232" s="87">
        <f>G233+G245</f>
        <v>55751.920000000006</v>
      </c>
    </row>
    <row r="233" spans="1:7" ht="22.5">
      <c r="A233" s="68" t="s">
        <v>169</v>
      </c>
      <c r="B233" s="156"/>
      <c r="C233" s="75"/>
      <c r="D233" s="75"/>
      <c r="E233" s="75" t="s">
        <v>170</v>
      </c>
      <c r="F233" s="75"/>
      <c r="G233" s="87">
        <f>G234+G242</f>
        <v>44458.91</v>
      </c>
    </row>
    <row r="234" spans="1:7" ht="22.5">
      <c r="A234" s="74" t="s">
        <v>176</v>
      </c>
      <c r="B234" s="105"/>
      <c r="C234" s="75"/>
      <c r="D234" s="75"/>
      <c r="E234" s="75" t="s">
        <v>177</v>
      </c>
      <c r="F234" s="75"/>
      <c r="G234" s="87">
        <f>G235+G239</f>
        <v>30100.83</v>
      </c>
    </row>
    <row r="235" spans="1:7" ht="281.25">
      <c r="A235" s="117" t="s">
        <v>369</v>
      </c>
      <c r="B235" s="105"/>
      <c r="C235" s="75"/>
      <c r="D235" s="75"/>
      <c r="E235" s="75" t="s">
        <v>178</v>
      </c>
      <c r="F235" s="87"/>
      <c r="G235" s="87">
        <f>G236</f>
        <v>30100.83</v>
      </c>
    </row>
    <row r="236" spans="1:7" ht="12.75">
      <c r="A236" s="68" t="s">
        <v>56</v>
      </c>
      <c r="B236" s="105"/>
      <c r="C236" s="75"/>
      <c r="D236" s="75"/>
      <c r="E236" s="75"/>
      <c r="F236" s="75" t="s">
        <v>57</v>
      </c>
      <c r="G236" s="87">
        <f>G237</f>
        <v>30100.83</v>
      </c>
    </row>
    <row r="237" spans="1:7" ht="12.75">
      <c r="A237" s="68" t="s">
        <v>22</v>
      </c>
      <c r="B237" s="105"/>
      <c r="C237" s="75"/>
      <c r="D237" s="75"/>
      <c r="E237" s="75"/>
      <c r="F237" s="75" t="s">
        <v>44</v>
      </c>
      <c r="G237" s="87">
        <f>16333+10024.889+3000+2930.111-1428.17-759</f>
        <v>30100.83</v>
      </c>
    </row>
    <row r="238" spans="1:7" ht="33.75">
      <c r="A238" s="132" t="s">
        <v>430</v>
      </c>
      <c r="B238" s="105"/>
      <c r="C238" s="75"/>
      <c r="D238" s="75"/>
      <c r="E238" s="75" t="s">
        <v>429</v>
      </c>
      <c r="F238" s="75"/>
      <c r="G238" s="87">
        <f>G239+G242</f>
        <v>14358.08</v>
      </c>
    </row>
    <row r="239" spans="1:7" ht="33.75">
      <c r="A239" s="117" t="s">
        <v>403</v>
      </c>
      <c r="B239" s="156"/>
      <c r="C239" s="75"/>
      <c r="D239" s="75"/>
      <c r="E239" s="75" t="s">
        <v>404</v>
      </c>
      <c r="F239" s="75"/>
      <c r="G239" s="87">
        <f>G240</f>
        <v>0</v>
      </c>
    </row>
    <row r="240" spans="1:7" ht="12.75">
      <c r="A240" s="68" t="s">
        <v>56</v>
      </c>
      <c r="B240" s="156"/>
      <c r="C240" s="75"/>
      <c r="D240" s="75"/>
      <c r="E240" s="75"/>
      <c r="F240" s="75" t="s">
        <v>57</v>
      </c>
      <c r="G240" s="87">
        <f>G241</f>
        <v>0</v>
      </c>
    </row>
    <row r="241" spans="1:7" ht="12.75">
      <c r="A241" s="68" t="s">
        <v>22</v>
      </c>
      <c r="B241" s="156"/>
      <c r="C241" s="75"/>
      <c r="D241" s="75"/>
      <c r="E241" s="75"/>
      <c r="F241" s="75" t="s">
        <v>44</v>
      </c>
      <c r="G241" s="87">
        <f>3805.81+3241.99+1999.44-9047.24</f>
        <v>0</v>
      </c>
    </row>
    <row r="242" spans="1:7" ht="12.75">
      <c r="A242" s="70" t="s">
        <v>413</v>
      </c>
      <c r="B242" s="156"/>
      <c r="C242" s="75"/>
      <c r="D242" s="75"/>
      <c r="E242" s="75" t="s">
        <v>414</v>
      </c>
      <c r="F242" s="75"/>
      <c r="G242" s="87">
        <f>G243</f>
        <v>14358.08</v>
      </c>
    </row>
    <row r="243" spans="1:7" ht="12.75">
      <c r="A243" s="68" t="s">
        <v>56</v>
      </c>
      <c r="B243" s="156"/>
      <c r="C243" s="75"/>
      <c r="D243" s="75"/>
      <c r="E243" s="75"/>
      <c r="F243" s="75" t="s">
        <v>57</v>
      </c>
      <c r="G243" s="87">
        <f>G244</f>
        <v>14358.08</v>
      </c>
    </row>
    <row r="244" spans="1:7" ht="12.75">
      <c r="A244" s="68" t="s">
        <v>22</v>
      </c>
      <c r="B244" s="156"/>
      <c r="C244" s="75"/>
      <c r="D244" s="75"/>
      <c r="E244" s="75"/>
      <c r="F244" s="75" t="s">
        <v>44</v>
      </c>
      <c r="G244" s="87">
        <f>9047.24+5069.72-35.59+1428.17-896.99-254.47</f>
        <v>14358.08</v>
      </c>
    </row>
    <row r="245" spans="1:7" ht="33.75">
      <c r="A245" s="117" t="s">
        <v>181</v>
      </c>
      <c r="B245" s="156"/>
      <c r="C245" s="75"/>
      <c r="D245" s="75"/>
      <c r="E245" s="75" t="s">
        <v>182</v>
      </c>
      <c r="F245" s="75"/>
      <c r="G245" s="87">
        <f>G246</f>
        <v>11293.01</v>
      </c>
    </row>
    <row r="246" spans="1:7" ht="33.75">
      <c r="A246" s="117" t="s">
        <v>430</v>
      </c>
      <c r="B246" s="156"/>
      <c r="C246" s="75"/>
      <c r="D246" s="75"/>
      <c r="E246" s="75" t="s">
        <v>431</v>
      </c>
      <c r="F246" s="75"/>
      <c r="G246" s="87">
        <f>G247</f>
        <v>11293.01</v>
      </c>
    </row>
    <row r="247" spans="1:7" ht="45">
      <c r="A247" s="117" t="s">
        <v>423</v>
      </c>
      <c r="B247" s="156"/>
      <c r="C247" s="75"/>
      <c r="D247" s="75"/>
      <c r="E247" s="75" t="s">
        <v>392</v>
      </c>
      <c r="F247" s="75"/>
      <c r="G247" s="87">
        <f>G248</f>
        <v>11293.01</v>
      </c>
    </row>
    <row r="248" spans="1:7" ht="33.75">
      <c r="A248" s="68" t="s">
        <v>94</v>
      </c>
      <c r="B248" s="156"/>
      <c r="C248" s="75"/>
      <c r="D248" s="75"/>
      <c r="E248" s="75"/>
      <c r="F248" s="75" t="s">
        <v>47</v>
      </c>
      <c r="G248" s="87">
        <f>G249</f>
        <v>11293.01</v>
      </c>
    </row>
    <row r="249" spans="1:7" ht="33.75">
      <c r="A249" s="68" t="s">
        <v>95</v>
      </c>
      <c r="B249" s="156"/>
      <c r="C249" s="75"/>
      <c r="D249" s="75"/>
      <c r="E249" s="75"/>
      <c r="F249" s="75" t="s">
        <v>48</v>
      </c>
      <c r="G249" s="87">
        <f>12601.08+3574.9-3803.83-1079.14</f>
        <v>11293.01</v>
      </c>
    </row>
    <row r="250" spans="1:7" ht="12.75">
      <c r="A250" s="68" t="s">
        <v>432</v>
      </c>
      <c r="B250" s="105"/>
      <c r="C250" s="75" t="s">
        <v>5</v>
      </c>
      <c r="D250" s="75" t="s">
        <v>27</v>
      </c>
      <c r="E250" s="75"/>
      <c r="F250" s="75"/>
      <c r="G250" s="87">
        <f>G251</f>
        <v>1271.424</v>
      </c>
    </row>
    <row r="251" spans="1:7" ht="67.5">
      <c r="A251" s="132" t="s">
        <v>88</v>
      </c>
      <c r="B251" s="105"/>
      <c r="C251" s="75"/>
      <c r="D251" s="75"/>
      <c r="E251" s="75" t="s">
        <v>89</v>
      </c>
      <c r="F251" s="75"/>
      <c r="G251" s="87">
        <f>G252</f>
        <v>1271.424</v>
      </c>
    </row>
    <row r="252" spans="1:7" ht="22.5">
      <c r="A252" s="132" t="s">
        <v>428</v>
      </c>
      <c r="B252" s="105"/>
      <c r="C252" s="75"/>
      <c r="D252" s="75"/>
      <c r="E252" s="75" t="s">
        <v>427</v>
      </c>
      <c r="F252" s="76"/>
      <c r="G252" s="125">
        <f>G253</f>
        <v>1271.424</v>
      </c>
    </row>
    <row r="253" spans="1:7" ht="112.5">
      <c r="A253" s="117" t="s">
        <v>396</v>
      </c>
      <c r="B253" s="105"/>
      <c r="C253" s="75"/>
      <c r="D253" s="75"/>
      <c r="E253" s="75" t="s">
        <v>393</v>
      </c>
      <c r="F253" s="76"/>
      <c r="G253" s="87">
        <f>G254</f>
        <v>1271.424</v>
      </c>
    </row>
    <row r="254" spans="1:7" ht="12.75">
      <c r="A254" s="68" t="s">
        <v>56</v>
      </c>
      <c r="B254" s="105"/>
      <c r="C254" s="75"/>
      <c r="D254" s="75"/>
      <c r="E254" s="75"/>
      <c r="F254" s="76">
        <v>500</v>
      </c>
      <c r="G254" s="87">
        <f>G255</f>
        <v>1271.424</v>
      </c>
    </row>
    <row r="255" spans="1:7" ht="12.75">
      <c r="A255" s="68" t="s">
        <v>22</v>
      </c>
      <c r="B255" s="105"/>
      <c r="C255" s="75"/>
      <c r="D255" s="75"/>
      <c r="E255" s="75"/>
      <c r="F255" s="76">
        <v>540</v>
      </c>
      <c r="G255" s="87">
        <f>338+1188-57.016-197.56</f>
        <v>1271.424</v>
      </c>
    </row>
    <row r="256" spans="1:7" ht="22.5">
      <c r="A256" s="68" t="s">
        <v>18</v>
      </c>
      <c r="B256" s="105"/>
      <c r="C256" s="75" t="s">
        <v>5</v>
      </c>
      <c r="D256" s="75" t="s">
        <v>7</v>
      </c>
      <c r="E256" s="75"/>
      <c r="F256" s="75"/>
      <c r="G256" s="87">
        <f>G257+G262</f>
        <v>1200.2</v>
      </c>
    </row>
    <row r="257" spans="1:7" ht="45">
      <c r="A257" s="132" t="s">
        <v>197</v>
      </c>
      <c r="B257" s="105"/>
      <c r="C257" s="75"/>
      <c r="D257" s="75"/>
      <c r="E257" s="75" t="s">
        <v>198</v>
      </c>
      <c r="F257" s="75"/>
      <c r="G257" s="87">
        <f>G258</f>
        <v>100.19999999999999</v>
      </c>
    </row>
    <row r="258" spans="1:7" ht="22.5">
      <c r="A258" s="70" t="s">
        <v>84</v>
      </c>
      <c r="B258" s="105"/>
      <c r="C258" s="75"/>
      <c r="D258" s="75"/>
      <c r="E258" s="75" t="s">
        <v>204</v>
      </c>
      <c r="F258" s="75"/>
      <c r="G258" s="87">
        <f>G259</f>
        <v>100.19999999999999</v>
      </c>
    </row>
    <row r="259" spans="1:7" ht="146.25">
      <c r="A259" s="70" t="s">
        <v>205</v>
      </c>
      <c r="B259" s="105"/>
      <c r="C259" s="75"/>
      <c r="D259" s="75"/>
      <c r="E259" s="75" t="s">
        <v>206</v>
      </c>
      <c r="F259" s="75"/>
      <c r="G259" s="87">
        <f>G260</f>
        <v>100.19999999999999</v>
      </c>
    </row>
    <row r="260" spans="1:7" ht="12.75">
      <c r="A260" s="68" t="s">
        <v>56</v>
      </c>
      <c r="B260" s="105"/>
      <c r="C260" s="75"/>
      <c r="D260" s="75"/>
      <c r="E260" s="75"/>
      <c r="F260" s="75" t="s">
        <v>57</v>
      </c>
      <c r="G260" s="87">
        <f>G261</f>
        <v>100.19999999999999</v>
      </c>
    </row>
    <row r="261" spans="1:7" ht="12.75">
      <c r="A261" s="68" t="s">
        <v>22</v>
      </c>
      <c r="B261" s="105"/>
      <c r="C261" s="75"/>
      <c r="D261" s="75"/>
      <c r="E261" s="75"/>
      <c r="F261" s="75" t="s">
        <v>44</v>
      </c>
      <c r="G261" s="87">
        <f>145.2-45</f>
        <v>100.19999999999999</v>
      </c>
    </row>
    <row r="262" spans="1:7" ht="22.5">
      <c r="A262" s="74" t="s">
        <v>53</v>
      </c>
      <c r="B262" s="105"/>
      <c r="C262" s="75"/>
      <c r="D262" s="75"/>
      <c r="E262" s="75" t="s">
        <v>246</v>
      </c>
      <c r="F262" s="75"/>
      <c r="G262" s="87">
        <f>G263</f>
        <v>1100</v>
      </c>
    </row>
    <row r="263" spans="1:7" ht="33.75">
      <c r="A263" s="73" t="s">
        <v>66</v>
      </c>
      <c r="B263" s="105"/>
      <c r="C263" s="75"/>
      <c r="D263" s="75"/>
      <c r="E263" s="75" t="s">
        <v>273</v>
      </c>
      <c r="F263" s="75"/>
      <c r="G263" s="87">
        <f>G264</f>
        <v>1100</v>
      </c>
    </row>
    <row r="264" spans="1:7" ht="33.75">
      <c r="A264" s="68" t="s">
        <v>94</v>
      </c>
      <c r="B264" s="105"/>
      <c r="C264" s="75"/>
      <c r="D264" s="75"/>
      <c r="E264" s="75"/>
      <c r="F264" s="134">
        <v>200</v>
      </c>
      <c r="G264" s="87">
        <f>G265</f>
        <v>1100</v>
      </c>
    </row>
    <row r="265" spans="1:7" ht="33.75">
      <c r="A265" s="68" t="s">
        <v>95</v>
      </c>
      <c r="B265" s="105"/>
      <c r="C265" s="75"/>
      <c r="D265" s="75"/>
      <c r="E265" s="75"/>
      <c r="F265" s="75" t="s">
        <v>48</v>
      </c>
      <c r="G265" s="87">
        <f>800+300</f>
        <v>1100</v>
      </c>
    </row>
    <row r="266" spans="1:7" ht="12.75">
      <c r="A266" s="72" t="s">
        <v>286</v>
      </c>
      <c r="B266" s="105"/>
      <c r="C266" s="80" t="s">
        <v>9</v>
      </c>
      <c r="D266" s="80" t="s">
        <v>279</v>
      </c>
      <c r="E266" s="80"/>
      <c r="F266" s="80"/>
      <c r="G266" s="95">
        <f>G267+G294+G322</f>
        <v>476866.91565</v>
      </c>
    </row>
    <row r="267" spans="1:7" ht="12.75">
      <c r="A267" s="68" t="s">
        <v>25</v>
      </c>
      <c r="B267" s="105"/>
      <c r="C267" s="75" t="s">
        <v>9</v>
      </c>
      <c r="D267" s="75" t="s">
        <v>2</v>
      </c>
      <c r="E267" s="75"/>
      <c r="F267" s="75"/>
      <c r="G267" s="87">
        <f>G268+G273+G290+G285</f>
        <v>39281.53565</v>
      </c>
    </row>
    <row r="268" spans="1:7" ht="45">
      <c r="A268" s="68" t="s">
        <v>137</v>
      </c>
      <c r="B268" s="105"/>
      <c r="C268" s="75"/>
      <c r="D268" s="75"/>
      <c r="E268" s="75" t="s">
        <v>138</v>
      </c>
      <c r="F268" s="75"/>
      <c r="G268" s="87">
        <v>500</v>
      </c>
    </row>
    <row r="269" spans="1:7" ht="33.75">
      <c r="A269" s="68" t="s">
        <v>73</v>
      </c>
      <c r="B269" s="105"/>
      <c r="C269" s="75"/>
      <c r="D269" s="75"/>
      <c r="E269" s="75" t="s">
        <v>142</v>
      </c>
      <c r="F269" s="75"/>
      <c r="G269" s="87">
        <v>500</v>
      </c>
    </row>
    <row r="270" spans="1:7" ht="22.5">
      <c r="A270" s="70" t="s">
        <v>81</v>
      </c>
      <c r="B270" s="105"/>
      <c r="C270" s="75"/>
      <c r="D270" s="75"/>
      <c r="E270" s="75" t="s">
        <v>143</v>
      </c>
      <c r="F270" s="75"/>
      <c r="G270" s="87">
        <v>500</v>
      </c>
    </row>
    <row r="271" spans="1:7" ht="12.75">
      <c r="A271" s="68" t="s">
        <v>56</v>
      </c>
      <c r="B271" s="105"/>
      <c r="C271" s="75"/>
      <c r="D271" s="75"/>
      <c r="E271" s="75"/>
      <c r="F271" s="75" t="s">
        <v>57</v>
      </c>
      <c r="G271" s="87">
        <v>500</v>
      </c>
    </row>
    <row r="272" spans="1:7" ht="12.75">
      <c r="A272" s="68" t="s">
        <v>22</v>
      </c>
      <c r="B272" s="105"/>
      <c r="C272" s="75"/>
      <c r="D272" s="75"/>
      <c r="E272" s="75"/>
      <c r="F272" s="75" t="s">
        <v>44</v>
      </c>
      <c r="G272" s="87">
        <v>500</v>
      </c>
    </row>
    <row r="273" spans="1:7" ht="33.75">
      <c r="A273" s="68" t="s">
        <v>167</v>
      </c>
      <c r="B273" s="105"/>
      <c r="C273" s="75"/>
      <c r="D273" s="75"/>
      <c r="E273" s="75" t="s">
        <v>168</v>
      </c>
      <c r="F273" s="75"/>
      <c r="G273" s="87">
        <f>G274</f>
        <v>35425.21</v>
      </c>
    </row>
    <row r="274" spans="1:7" ht="45">
      <c r="A274" s="74" t="s">
        <v>189</v>
      </c>
      <c r="B274" s="105"/>
      <c r="C274" s="75"/>
      <c r="D274" s="75"/>
      <c r="E274" s="75" t="s">
        <v>190</v>
      </c>
      <c r="F274" s="75"/>
      <c r="G274" s="87">
        <f>G275+G281</f>
        <v>35425.21</v>
      </c>
    </row>
    <row r="275" spans="1:7" ht="22.5">
      <c r="A275" s="73" t="s">
        <v>191</v>
      </c>
      <c r="B275" s="105"/>
      <c r="C275" s="75"/>
      <c r="D275" s="75"/>
      <c r="E275" s="75" t="s">
        <v>192</v>
      </c>
      <c r="F275" s="75"/>
      <c r="G275" s="87">
        <f>G276</f>
        <v>2425.21</v>
      </c>
    </row>
    <row r="276" spans="1:7" ht="22.5">
      <c r="A276" s="117" t="s">
        <v>360</v>
      </c>
      <c r="B276" s="105"/>
      <c r="C276" s="75"/>
      <c r="D276" s="75"/>
      <c r="E276" s="75" t="s">
        <v>314</v>
      </c>
      <c r="F276" s="52"/>
      <c r="G276" s="103">
        <f>G277+G279</f>
        <v>2425.21</v>
      </c>
    </row>
    <row r="277" spans="1:7" ht="33.75">
      <c r="A277" s="68" t="s">
        <v>94</v>
      </c>
      <c r="B277" s="105"/>
      <c r="C277" s="75"/>
      <c r="D277" s="75"/>
      <c r="E277" s="75"/>
      <c r="F277" s="75" t="s">
        <v>47</v>
      </c>
      <c r="G277" s="103">
        <f>G278</f>
        <v>1683.93</v>
      </c>
    </row>
    <row r="278" spans="1:7" ht="33.75">
      <c r="A278" s="68" t="s">
        <v>95</v>
      </c>
      <c r="B278" s="105"/>
      <c r="C278" s="75"/>
      <c r="D278" s="75"/>
      <c r="E278" s="75"/>
      <c r="F278" s="75" t="s">
        <v>48</v>
      </c>
      <c r="G278" s="103">
        <v>1683.93</v>
      </c>
    </row>
    <row r="279" spans="1:7" ht="12.75">
      <c r="A279" s="68" t="s">
        <v>56</v>
      </c>
      <c r="B279" s="105"/>
      <c r="C279" s="75"/>
      <c r="D279" s="75"/>
      <c r="E279" s="75"/>
      <c r="F279" s="75" t="s">
        <v>57</v>
      </c>
      <c r="G279" s="115">
        <f>G280</f>
        <v>741.28</v>
      </c>
    </row>
    <row r="280" spans="1:7" ht="20.25" customHeight="1">
      <c r="A280" s="68" t="s">
        <v>22</v>
      </c>
      <c r="B280" s="105"/>
      <c r="C280" s="75"/>
      <c r="D280" s="75"/>
      <c r="E280" s="75"/>
      <c r="F280" s="75" t="s">
        <v>44</v>
      </c>
      <c r="G280" s="115">
        <f>163.82+577.46</f>
        <v>741.28</v>
      </c>
    </row>
    <row r="281" spans="1:7" ht="33.75">
      <c r="A281" s="70" t="s">
        <v>193</v>
      </c>
      <c r="B281" s="105"/>
      <c r="C281" s="75"/>
      <c r="D281" s="75"/>
      <c r="E281" s="75" t="s">
        <v>194</v>
      </c>
      <c r="F281" s="101"/>
      <c r="G281" s="115">
        <v>33000</v>
      </c>
    </row>
    <row r="282" spans="1:7" ht="45">
      <c r="A282" s="68" t="s">
        <v>195</v>
      </c>
      <c r="B282" s="105"/>
      <c r="C282" s="75"/>
      <c r="D282" s="75"/>
      <c r="E282" s="75" t="s">
        <v>196</v>
      </c>
      <c r="F282" s="75"/>
      <c r="G282" s="115">
        <v>33000</v>
      </c>
    </row>
    <row r="283" spans="1:7" ht="33.75">
      <c r="A283" s="68" t="s">
        <v>94</v>
      </c>
      <c r="B283" s="105"/>
      <c r="C283" s="75"/>
      <c r="D283" s="75"/>
      <c r="E283" s="75"/>
      <c r="F283" s="75" t="s">
        <v>47</v>
      </c>
      <c r="G283" s="115">
        <v>33000</v>
      </c>
    </row>
    <row r="284" spans="1:7" ht="33.75">
      <c r="A284" s="70" t="s">
        <v>95</v>
      </c>
      <c r="B284" s="105"/>
      <c r="C284" s="75"/>
      <c r="D284" s="75"/>
      <c r="E284" s="75"/>
      <c r="F284" s="101" t="s">
        <v>48</v>
      </c>
      <c r="G284" s="102">
        <v>33000</v>
      </c>
    </row>
    <row r="285" spans="1:7" ht="45">
      <c r="A285" s="70" t="s">
        <v>401</v>
      </c>
      <c r="B285" s="105"/>
      <c r="C285" s="75"/>
      <c r="D285" s="75"/>
      <c r="E285" s="28" t="s">
        <v>402</v>
      </c>
      <c r="F285" s="54"/>
      <c r="G285" s="147">
        <f>G286</f>
        <v>6.32565</v>
      </c>
    </row>
    <row r="286" spans="1:7" ht="45">
      <c r="A286" s="68" t="s">
        <v>399</v>
      </c>
      <c r="B286" s="105"/>
      <c r="C286" s="75"/>
      <c r="D286" s="75"/>
      <c r="E286" s="54" t="s">
        <v>400</v>
      </c>
      <c r="F286" s="54"/>
      <c r="G286" s="147">
        <f>G287</f>
        <v>6.32565</v>
      </c>
    </row>
    <row r="287" spans="1:7" ht="22.5">
      <c r="A287" s="117" t="s">
        <v>398</v>
      </c>
      <c r="B287" s="105"/>
      <c r="C287" s="75"/>
      <c r="D287" s="75"/>
      <c r="E287" s="75" t="s">
        <v>397</v>
      </c>
      <c r="F287" s="75"/>
      <c r="G287" s="125">
        <f>G288</f>
        <v>6.32565</v>
      </c>
    </row>
    <row r="288" spans="1:7" ht="33.75">
      <c r="A288" s="68" t="s">
        <v>386</v>
      </c>
      <c r="B288" s="105"/>
      <c r="C288" s="75"/>
      <c r="D288" s="75"/>
      <c r="E288" s="75"/>
      <c r="F288" s="75" t="s">
        <v>387</v>
      </c>
      <c r="G288" s="125">
        <f>G289</f>
        <v>6.32565</v>
      </c>
    </row>
    <row r="289" spans="1:7" ht="12.75">
      <c r="A289" s="68" t="s">
        <v>388</v>
      </c>
      <c r="B289" s="105"/>
      <c r="C289" s="75"/>
      <c r="D289" s="75"/>
      <c r="E289" s="75"/>
      <c r="F289" s="75" t="s">
        <v>389</v>
      </c>
      <c r="G289" s="125">
        <f>6.32565</f>
        <v>6.32565</v>
      </c>
    </row>
    <row r="290" spans="1:7" ht="22.5">
      <c r="A290" s="70" t="s">
        <v>53</v>
      </c>
      <c r="B290" s="105"/>
      <c r="C290" s="75"/>
      <c r="D290" s="75"/>
      <c r="E290" s="75" t="s">
        <v>246</v>
      </c>
      <c r="F290" s="75"/>
      <c r="G290" s="87">
        <f>G291</f>
        <v>3350</v>
      </c>
    </row>
    <row r="291" spans="1:7" ht="22.5">
      <c r="A291" s="70" t="s">
        <v>26</v>
      </c>
      <c r="B291" s="105"/>
      <c r="C291" s="75"/>
      <c r="D291" s="75"/>
      <c r="E291" s="75" t="s">
        <v>274</v>
      </c>
      <c r="F291" s="75"/>
      <c r="G291" s="87">
        <f>G292</f>
        <v>3350</v>
      </c>
    </row>
    <row r="292" spans="1:7" ht="33.75">
      <c r="A292" s="68" t="s">
        <v>94</v>
      </c>
      <c r="B292" s="105"/>
      <c r="C292" s="75"/>
      <c r="D292" s="75"/>
      <c r="E292" s="75"/>
      <c r="F292" s="75" t="s">
        <v>47</v>
      </c>
      <c r="G292" s="87">
        <f>G293</f>
        <v>3350</v>
      </c>
    </row>
    <row r="293" spans="1:7" ht="33.75">
      <c r="A293" s="68" t="s">
        <v>95</v>
      </c>
      <c r="B293" s="105"/>
      <c r="C293" s="75"/>
      <c r="D293" s="75"/>
      <c r="E293" s="75"/>
      <c r="F293" s="75" t="s">
        <v>48</v>
      </c>
      <c r="G293" s="87">
        <f>1000+2800+550-1000</f>
        <v>3350</v>
      </c>
    </row>
    <row r="294" spans="1:7" ht="12.75">
      <c r="A294" s="68" t="s">
        <v>29</v>
      </c>
      <c r="B294" s="105"/>
      <c r="C294" s="75" t="s">
        <v>9</v>
      </c>
      <c r="D294" s="75" t="s">
        <v>3</v>
      </c>
      <c r="E294" s="75"/>
      <c r="F294" s="75"/>
      <c r="G294" s="87">
        <f>G295</f>
        <v>158168.56</v>
      </c>
    </row>
    <row r="295" spans="1:7" ht="45">
      <c r="A295" s="68" t="s">
        <v>137</v>
      </c>
      <c r="B295" s="105"/>
      <c r="C295" s="75"/>
      <c r="D295" s="75"/>
      <c r="E295" s="75" t="s">
        <v>138</v>
      </c>
      <c r="F295" s="75"/>
      <c r="G295" s="87">
        <f>G296+G309+G318</f>
        <v>158168.56</v>
      </c>
    </row>
    <row r="296" spans="1:7" ht="33.75">
      <c r="A296" s="70" t="s">
        <v>139</v>
      </c>
      <c r="B296" s="105"/>
      <c r="C296" s="75"/>
      <c r="D296" s="75"/>
      <c r="E296" s="75" t="s">
        <v>140</v>
      </c>
      <c r="F296" s="75"/>
      <c r="G296" s="87">
        <f>G297+G306+G300+G303</f>
        <v>16348.56</v>
      </c>
    </row>
    <row r="297" spans="1:7" ht="22.5">
      <c r="A297" s="150" t="s">
        <v>83</v>
      </c>
      <c r="B297" s="105"/>
      <c r="C297" s="136"/>
      <c r="D297" s="136"/>
      <c r="E297" s="136" t="s">
        <v>141</v>
      </c>
      <c r="F297" s="136"/>
      <c r="G297" s="137">
        <f>G298</f>
        <v>9953</v>
      </c>
    </row>
    <row r="298" spans="1:7" ht="33.75">
      <c r="A298" s="139" t="s">
        <v>94</v>
      </c>
      <c r="B298" s="105"/>
      <c r="C298" s="136"/>
      <c r="D298" s="136"/>
      <c r="E298" s="136"/>
      <c r="F298" s="136" t="s">
        <v>47</v>
      </c>
      <c r="G298" s="137">
        <f>G299</f>
        <v>9953</v>
      </c>
    </row>
    <row r="299" spans="1:7" ht="33.75">
      <c r="A299" s="139" t="s">
        <v>95</v>
      </c>
      <c r="B299" s="105"/>
      <c r="C299" s="136"/>
      <c r="D299" s="136"/>
      <c r="E299" s="136"/>
      <c r="F299" s="136" t="s">
        <v>48</v>
      </c>
      <c r="G299" s="137">
        <f>20462+2641-11140-10-2000</f>
        <v>9953</v>
      </c>
    </row>
    <row r="300" spans="1:7" ht="56.25">
      <c r="A300" s="117" t="s">
        <v>426</v>
      </c>
      <c r="B300" s="105"/>
      <c r="C300" s="136"/>
      <c r="D300" s="136"/>
      <c r="E300" s="136" t="s">
        <v>383</v>
      </c>
      <c r="F300" s="136"/>
      <c r="G300" s="137">
        <f>G301</f>
        <v>46.56</v>
      </c>
    </row>
    <row r="301" spans="1:7" ht="33.75">
      <c r="A301" s="139" t="s">
        <v>94</v>
      </c>
      <c r="B301" s="105"/>
      <c r="C301" s="136"/>
      <c r="D301" s="136"/>
      <c r="E301" s="136"/>
      <c r="F301" s="136" t="s">
        <v>47</v>
      </c>
      <c r="G301" s="137">
        <f>G302</f>
        <v>46.56</v>
      </c>
    </row>
    <row r="302" spans="1:7" ht="33.75">
      <c r="A302" s="139" t="s">
        <v>95</v>
      </c>
      <c r="B302" s="105"/>
      <c r="C302" s="136"/>
      <c r="D302" s="136"/>
      <c r="E302" s="136"/>
      <c r="F302" s="136" t="s">
        <v>48</v>
      </c>
      <c r="G302" s="137">
        <f>46.56+10-10</f>
        <v>46.56</v>
      </c>
    </row>
    <row r="303" spans="1:7" ht="33.75">
      <c r="A303" s="139" t="s">
        <v>425</v>
      </c>
      <c r="B303" s="105"/>
      <c r="C303" s="136"/>
      <c r="D303" s="136"/>
      <c r="E303" s="136" t="s">
        <v>443</v>
      </c>
      <c r="F303" s="136"/>
      <c r="G303" s="137">
        <f>G304</f>
        <v>6349</v>
      </c>
    </row>
    <row r="304" spans="1:7" ht="33.75">
      <c r="A304" s="139" t="s">
        <v>94</v>
      </c>
      <c r="B304" s="105"/>
      <c r="C304" s="136"/>
      <c r="D304" s="136"/>
      <c r="E304" s="136"/>
      <c r="F304" s="136" t="s">
        <v>47</v>
      </c>
      <c r="G304" s="137">
        <f>G305</f>
        <v>6349</v>
      </c>
    </row>
    <row r="305" spans="1:7" ht="33.75">
      <c r="A305" s="139" t="s">
        <v>95</v>
      </c>
      <c r="B305" s="105"/>
      <c r="C305" s="136"/>
      <c r="D305" s="136"/>
      <c r="E305" s="136"/>
      <c r="F305" s="136" t="s">
        <v>48</v>
      </c>
      <c r="G305" s="137">
        <v>6349</v>
      </c>
    </row>
    <row r="306" spans="1:7" ht="33.75">
      <c r="A306" s="135" t="s">
        <v>385</v>
      </c>
      <c r="B306" s="105"/>
      <c r="C306" s="136"/>
      <c r="D306" s="136"/>
      <c r="E306" s="136" t="s">
        <v>384</v>
      </c>
      <c r="F306" s="136"/>
      <c r="G306" s="137">
        <f>G307</f>
        <v>0</v>
      </c>
    </row>
    <row r="307" spans="1:7" ht="33.75">
      <c r="A307" s="68" t="s">
        <v>386</v>
      </c>
      <c r="B307" s="105"/>
      <c r="C307" s="75"/>
      <c r="D307" s="75"/>
      <c r="E307" s="136"/>
      <c r="F307" s="75" t="s">
        <v>387</v>
      </c>
      <c r="G307" s="137">
        <f>G308</f>
        <v>0</v>
      </c>
    </row>
    <row r="308" spans="1:7" ht="12.75">
      <c r="A308" s="68" t="s">
        <v>388</v>
      </c>
      <c r="B308" s="105"/>
      <c r="C308" s="75"/>
      <c r="D308" s="75"/>
      <c r="E308" s="136"/>
      <c r="F308" s="75" t="s">
        <v>389</v>
      </c>
      <c r="G308" s="137">
        <f>11140+1982+39262-39262-13122</f>
        <v>0</v>
      </c>
    </row>
    <row r="309" spans="1:7" ht="33.75">
      <c r="A309" s="68" t="s">
        <v>315</v>
      </c>
      <c r="B309" s="105"/>
      <c r="C309" s="75"/>
      <c r="D309" s="75"/>
      <c r="E309" s="75" t="s">
        <v>316</v>
      </c>
      <c r="F309" s="75"/>
      <c r="G309" s="87">
        <f>G310+G313</f>
        <v>10220</v>
      </c>
    </row>
    <row r="310" spans="1:7" ht="33.75">
      <c r="A310" s="117" t="s">
        <v>317</v>
      </c>
      <c r="B310" s="105"/>
      <c r="C310" s="75"/>
      <c r="D310" s="75"/>
      <c r="E310" s="75" t="s">
        <v>318</v>
      </c>
      <c r="F310" s="75"/>
      <c r="G310" s="87">
        <f>G311</f>
        <v>3900</v>
      </c>
    </row>
    <row r="311" spans="1:7" ht="33.75">
      <c r="A311" s="68" t="s">
        <v>94</v>
      </c>
      <c r="B311" s="105"/>
      <c r="C311" s="75"/>
      <c r="D311" s="75"/>
      <c r="E311" s="75"/>
      <c r="F311" s="75" t="s">
        <v>47</v>
      </c>
      <c r="G311" s="87">
        <f>G312</f>
        <v>3900</v>
      </c>
    </row>
    <row r="312" spans="1:7" ht="33.75">
      <c r="A312" s="68" t="s">
        <v>95</v>
      </c>
      <c r="B312" s="105"/>
      <c r="C312" s="75"/>
      <c r="D312" s="75"/>
      <c r="E312" s="75"/>
      <c r="F312" s="75" t="s">
        <v>48</v>
      </c>
      <c r="G312" s="87">
        <v>3900</v>
      </c>
    </row>
    <row r="313" spans="1:7" ht="33.75">
      <c r="A313" s="117" t="s">
        <v>320</v>
      </c>
      <c r="B313" s="105"/>
      <c r="C313" s="75"/>
      <c r="D313" s="75"/>
      <c r="E313" s="75" t="s">
        <v>319</v>
      </c>
      <c r="F313" s="75"/>
      <c r="G313" s="87">
        <f>G314+G316</f>
        <v>6320</v>
      </c>
    </row>
    <row r="314" spans="1:7" ht="33.75">
      <c r="A314" s="68" t="s">
        <v>94</v>
      </c>
      <c r="B314" s="105"/>
      <c r="C314" s="75"/>
      <c r="D314" s="75"/>
      <c r="E314" s="75"/>
      <c r="F314" s="75" t="s">
        <v>47</v>
      </c>
      <c r="G314" s="87">
        <f>G315</f>
        <v>0</v>
      </c>
    </row>
    <row r="315" spans="1:7" ht="33.75">
      <c r="A315" s="68" t="s">
        <v>95</v>
      </c>
      <c r="B315" s="105"/>
      <c r="C315" s="75"/>
      <c r="D315" s="75"/>
      <c r="E315" s="75"/>
      <c r="F315" s="75" t="s">
        <v>48</v>
      </c>
      <c r="G315" s="87">
        <f>10400-7300-3100</f>
        <v>0</v>
      </c>
    </row>
    <row r="316" spans="1:7" ht="33.75">
      <c r="A316" s="68" t="s">
        <v>386</v>
      </c>
      <c r="B316" s="118"/>
      <c r="C316" s="75"/>
      <c r="D316" s="75"/>
      <c r="E316" s="136"/>
      <c r="F316" s="75" t="s">
        <v>387</v>
      </c>
      <c r="G316" s="87">
        <f>G317</f>
        <v>6320</v>
      </c>
    </row>
    <row r="317" spans="1:7" ht="12.75">
      <c r="A317" s="68" t="s">
        <v>388</v>
      </c>
      <c r="B317" s="105"/>
      <c r="C317" s="75"/>
      <c r="D317" s="75"/>
      <c r="E317" s="136"/>
      <c r="F317" s="75" t="s">
        <v>389</v>
      </c>
      <c r="G317" s="87">
        <f>7300-980</f>
        <v>6320</v>
      </c>
    </row>
    <row r="318" spans="1:7" ht="56.25">
      <c r="A318" s="132" t="s">
        <v>453</v>
      </c>
      <c r="B318" s="105"/>
      <c r="C318" s="75"/>
      <c r="D318" s="75"/>
      <c r="E318" s="136" t="s">
        <v>450</v>
      </c>
      <c r="F318" s="75"/>
      <c r="G318" s="87">
        <f>G319</f>
        <v>131600</v>
      </c>
    </row>
    <row r="319" spans="1:7" ht="90">
      <c r="A319" s="117" t="s">
        <v>452</v>
      </c>
      <c r="B319" s="105"/>
      <c r="C319" s="75"/>
      <c r="D319" s="75"/>
      <c r="E319" s="136" t="s">
        <v>451</v>
      </c>
      <c r="F319" s="75"/>
      <c r="G319" s="87">
        <f>G320</f>
        <v>131600</v>
      </c>
    </row>
    <row r="320" spans="1:7" ht="12.75">
      <c r="A320" s="68" t="s">
        <v>56</v>
      </c>
      <c r="B320" s="105"/>
      <c r="C320" s="75"/>
      <c r="D320" s="75"/>
      <c r="E320" s="75"/>
      <c r="F320" s="75" t="s">
        <v>57</v>
      </c>
      <c r="G320" s="87">
        <f>G321</f>
        <v>131600</v>
      </c>
    </row>
    <row r="321" spans="1:7" ht="12.75">
      <c r="A321" s="68" t="s">
        <v>22</v>
      </c>
      <c r="B321" s="105"/>
      <c r="C321" s="75"/>
      <c r="D321" s="75"/>
      <c r="E321" s="75"/>
      <c r="F321" s="75" t="s">
        <v>44</v>
      </c>
      <c r="G321" s="87">
        <v>131600</v>
      </c>
    </row>
    <row r="322" spans="1:7" ht="12.75">
      <c r="A322" s="68" t="s">
        <v>19</v>
      </c>
      <c r="B322" s="105"/>
      <c r="C322" s="75" t="s">
        <v>9</v>
      </c>
      <c r="D322" s="75" t="s">
        <v>4</v>
      </c>
      <c r="E322" s="75"/>
      <c r="F322" s="75"/>
      <c r="G322" s="87">
        <f>G323+G389</f>
        <v>279416.82</v>
      </c>
    </row>
    <row r="323" spans="1:7" ht="33.75">
      <c r="A323" s="70" t="s">
        <v>167</v>
      </c>
      <c r="B323" s="105"/>
      <c r="C323" s="75"/>
      <c r="D323" s="75"/>
      <c r="E323" s="75" t="s">
        <v>168</v>
      </c>
      <c r="F323" s="75"/>
      <c r="G323" s="87">
        <f>G324+G367</f>
        <v>270521.82</v>
      </c>
    </row>
    <row r="324" spans="1:7" ht="22.5">
      <c r="A324" s="70" t="s">
        <v>169</v>
      </c>
      <c r="B324" s="105"/>
      <c r="C324" s="75"/>
      <c r="D324" s="75"/>
      <c r="E324" s="75" t="s">
        <v>170</v>
      </c>
      <c r="F324" s="75"/>
      <c r="G324" s="87">
        <f>G325+G344+G363</f>
        <v>229324.41999999998</v>
      </c>
    </row>
    <row r="325" spans="1:7" ht="33.75">
      <c r="A325" s="68" t="s">
        <v>171</v>
      </c>
      <c r="B325" s="105"/>
      <c r="C325" s="75"/>
      <c r="D325" s="75"/>
      <c r="E325" s="75" t="s">
        <v>172</v>
      </c>
      <c r="F325" s="75"/>
      <c r="G325" s="87">
        <f>G326+G329+G332+G335+G338+G341</f>
        <v>207910.91999999998</v>
      </c>
    </row>
    <row r="326" spans="1:7" ht="258.75">
      <c r="A326" s="117" t="s">
        <v>359</v>
      </c>
      <c r="B326" s="105"/>
      <c r="C326" s="75"/>
      <c r="D326" s="75"/>
      <c r="E326" s="75" t="s">
        <v>173</v>
      </c>
      <c r="F326" s="75"/>
      <c r="G326" s="87">
        <f>G327</f>
        <v>38145.799999999996</v>
      </c>
    </row>
    <row r="327" spans="1:7" ht="12.75">
      <c r="A327" s="68" t="s">
        <v>56</v>
      </c>
      <c r="B327" s="105"/>
      <c r="C327" s="75"/>
      <c r="D327" s="75"/>
      <c r="E327" s="75"/>
      <c r="F327" s="75" t="s">
        <v>57</v>
      </c>
      <c r="G327" s="87">
        <f>G328</f>
        <v>38145.799999999996</v>
      </c>
    </row>
    <row r="328" spans="1:7" ht="12.75">
      <c r="A328" s="68" t="s">
        <v>22</v>
      </c>
      <c r="B328" s="105"/>
      <c r="C328" s="75"/>
      <c r="D328" s="75"/>
      <c r="E328" s="75"/>
      <c r="F328" s="75" t="s">
        <v>44</v>
      </c>
      <c r="G328" s="87">
        <f>44013.2+11380-3500-7880-5867.4</f>
        <v>38145.799999999996</v>
      </c>
    </row>
    <row r="329" spans="1:7" ht="22.5">
      <c r="A329" s="70" t="s">
        <v>174</v>
      </c>
      <c r="B329" s="105"/>
      <c r="C329" s="75"/>
      <c r="D329" s="75"/>
      <c r="E329" s="75" t="s">
        <v>175</v>
      </c>
      <c r="F329" s="75"/>
      <c r="G329" s="87">
        <f>G330</f>
        <v>0</v>
      </c>
    </row>
    <row r="330" spans="1:7" ht="33.75">
      <c r="A330" s="68" t="s">
        <v>94</v>
      </c>
      <c r="B330" s="105"/>
      <c r="C330" s="75"/>
      <c r="D330" s="75"/>
      <c r="E330" s="75"/>
      <c r="F330" s="75" t="s">
        <v>47</v>
      </c>
      <c r="G330" s="87">
        <f>G331</f>
        <v>0</v>
      </c>
    </row>
    <row r="331" spans="1:7" ht="33.75">
      <c r="A331" s="68" t="s">
        <v>95</v>
      </c>
      <c r="B331" s="105"/>
      <c r="C331" s="75"/>
      <c r="D331" s="75"/>
      <c r="E331" s="75"/>
      <c r="F331" s="75" t="s">
        <v>48</v>
      </c>
      <c r="G331" s="87">
        <f>6100-3000-3100</f>
        <v>0</v>
      </c>
    </row>
    <row r="332" spans="1:7" ht="33.75">
      <c r="A332" s="117" t="s">
        <v>441</v>
      </c>
      <c r="B332" s="105"/>
      <c r="C332" s="75"/>
      <c r="D332" s="75"/>
      <c r="E332" s="75" t="s">
        <v>365</v>
      </c>
      <c r="F332" s="101"/>
      <c r="G332" s="115">
        <f>G333</f>
        <v>200</v>
      </c>
    </row>
    <row r="333" spans="1:7" ht="16.5" customHeight="1">
      <c r="A333" s="68" t="s">
        <v>94</v>
      </c>
      <c r="B333" s="105"/>
      <c r="C333" s="75"/>
      <c r="D333" s="75"/>
      <c r="E333" s="75"/>
      <c r="F333" s="75" t="s">
        <v>47</v>
      </c>
      <c r="G333" s="103">
        <f>G334</f>
        <v>200</v>
      </c>
    </row>
    <row r="334" spans="1:7" ht="33.75">
      <c r="A334" s="68" t="s">
        <v>95</v>
      </c>
      <c r="B334" s="105"/>
      <c r="C334" s="75"/>
      <c r="D334" s="75"/>
      <c r="E334" s="75"/>
      <c r="F334" s="101" t="s">
        <v>48</v>
      </c>
      <c r="G334" s="115">
        <f>1000-800</f>
        <v>200</v>
      </c>
    </row>
    <row r="335" spans="1:7" ht="38.25" customHeight="1">
      <c r="A335" s="70" t="s">
        <v>321</v>
      </c>
      <c r="B335" s="105"/>
      <c r="C335" s="75"/>
      <c r="D335" s="75"/>
      <c r="E335" s="75" t="s">
        <v>361</v>
      </c>
      <c r="F335" s="75"/>
      <c r="G335" s="125">
        <f>G336</f>
        <v>167453.43</v>
      </c>
    </row>
    <row r="336" spans="1:7" ht="33.75">
      <c r="A336" s="68" t="s">
        <v>94</v>
      </c>
      <c r="B336" s="105"/>
      <c r="C336" s="75"/>
      <c r="D336" s="75"/>
      <c r="E336" s="75"/>
      <c r="F336" s="75" t="s">
        <v>47</v>
      </c>
      <c r="G336" s="125">
        <f>G337</f>
        <v>167453.43</v>
      </c>
    </row>
    <row r="337" spans="1:7" ht="33.75">
      <c r="A337" s="68" t="s">
        <v>95</v>
      </c>
      <c r="B337" s="105"/>
      <c r="C337" s="75"/>
      <c r="D337" s="75"/>
      <c r="E337" s="75"/>
      <c r="F337" s="75" t="s">
        <v>48</v>
      </c>
      <c r="G337" s="125">
        <f>12581+5880.8+1534+167504.2+30000-50046.57</f>
        <v>167453.43</v>
      </c>
    </row>
    <row r="338" spans="1:7" ht="22.5">
      <c r="A338" s="117" t="s">
        <v>406</v>
      </c>
      <c r="B338" s="105"/>
      <c r="C338" s="75"/>
      <c r="D338" s="75"/>
      <c r="E338" s="75" t="s">
        <v>405</v>
      </c>
      <c r="F338" s="75"/>
      <c r="G338" s="125">
        <f>G339</f>
        <v>1827.68</v>
      </c>
    </row>
    <row r="339" spans="1:7" ht="33.75">
      <c r="A339" s="68" t="s">
        <v>94</v>
      </c>
      <c r="B339" s="105"/>
      <c r="C339" s="75"/>
      <c r="D339" s="75"/>
      <c r="E339" s="75"/>
      <c r="F339" s="75" t="s">
        <v>47</v>
      </c>
      <c r="G339" s="125">
        <f>G340</f>
        <v>1827.68</v>
      </c>
    </row>
    <row r="340" spans="1:7" ht="33.75">
      <c r="A340" s="68" t="s">
        <v>95</v>
      </c>
      <c r="B340" s="105"/>
      <c r="C340" s="75"/>
      <c r="D340" s="75"/>
      <c r="E340" s="75"/>
      <c r="F340" s="75" t="s">
        <v>48</v>
      </c>
      <c r="G340" s="125">
        <f>1870.45-62.77+150-130</f>
        <v>1827.68</v>
      </c>
    </row>
    <row r="341" spans="1:7" ht="33.75">
      <c r="A341" s="117" t="s">
        <v>440</v>
      </c>
      <c r="B341" s="105"/>
      <c r="C341" s="75"/>
      <c r="D341" s="75"/>
      <c r="E341" s="75" t="s">
        <v>454</v>
      </c>
      <c r="F341" s="75"/>
      <c r="G341" s="137">
        <f>G342</f>
        <v>284.01</v>
      </c>
    </row>
    <row r="342" spans="1:7" ht="33.75">
      <c r="A342" s="60" t="s">
        <v>94</v>
      </c>
      <c r="B342" s="105"/>
      <c r="C342" s="75"/>
      <c r="D342" s="75"/>
      <c r="E342" s="75"/>
      <c r="F342" s="75" t="s">
        <v>47</v>
      </c>
      <c r="G342" s="137">
        <f>G343</f>
        <v>284.01</v>
      </c>
    </row>
    <row r="343" spans="1:7" ht="33.75">
      <c r="A343" s="68" t="s">
        <v>95</v>
      </c>
      <c r="B343" s="105"/>
      <c r="C343" s="75"/>
      <c r="D343" s="75"/>
      <c r="E343" s="75"/>
      <c r="F343" s="75" t="s">
        <v>48</v>
      </c>
      <c r="G343" s="137">
        <f>221.24+62.77</f>
        <v>284.01</v>
      </c>
    </row>
    <row r="344" spans="1:7" ht="22.5">
      <c r="A344" s="70" t="s">
        <v>176</v>
      </c>
      <c r="B344" s="105"/>
      <c r="C344" s="75"/>
      <c r="D344" s="75"/>
      <c r="E344" s="75" t="s">
        <v>177</v>
      </c>
      <c r="F344" s="75"/>
      <c r="G344" s="87">
        <f>G345+G348+G354+G357+G360+G351</f>
        <v>14945.5</v>
      </c>
    </row>
    <row r="345" spans="1:7" ht="33.75">
      <c r="A345" s="70" t="s">
        <v>322</v>
      </c>
      <c r="B345" s="105"/>
      <c r="C345" s="75"/>
      <c r="D345" s="75"/>
      <c r="E345" s="75" t="s">
        <v>179</v>
      </c>
      <c r="F345" s="75"/>
      <c r="G345" s="87">
        <f>G346</f>
        <v>9885</v>
      </c>
    </row>
    <row r="346" spans="1:7" ht="33.75">
      <c r="A346" s="68" t="s">
        <v>94</v>
      </c>
      <c r="B346" s="105"/>
      <c r="C346" s="75"/>
      <c r="D346" s="75"/>
      <c r="E346" s="75"/>
      <c r="F346" s="75" t="s">
        <v>47</v>
      </c>
      <c r="G346" s="87">
        <f>G347</f>
        <v>9885</v>
      </c>
    </row>
    <row r="347" spans="1:7" ht="33.75">
      <c r="A347" s="68" t="s">
        <v>95</v>
      </c>
      <c r="B347" s="105"/>
      <c r="C347" s="75"/>
      <c r="D347" s="75"/>
      <c r="E347" s="75"/>
      <c r="F347" s="75" t="s">
        <v>48</v>
      </c>
      <c r="G347" s="87">
        <f>15400-65-150-5300</f>
        <v>9885</v>
      </c>
    </row>
    <row r="348" spans="1:7" ht="36" customHeight="1">
      <c r="A348" s="70" t="s">
        <v>323</v>
      </c>
      <c r="B348" s="105"/>
      <c r="C348" s="75"/>
      <c r="D348" s="75"/>
      <c r="E348" s="75" t="s">
        <v>180</v>
      </c>
      <c r="F348" s="75"/>
      <c r="G348" s="87">
        <f>G349</f>
        <v>750</v>
      </c>
    </row>
    <row r="349" spans="1:7" ht="33.75">
      <c r="A349" s="68" t="s">
        <v>94</v>
      </c>
      <c r="B349" s="105"/>
      <c r="C349" s="75"/>
      <c r="D349" s="75"/>
      <c r="E349" s="75"/>
      <c r="F349" s="75" t="s">
        <v>47</v>
      </c>
      <c r="G349" s="87">
        <f>G350</f>
        <v>750</v>
      </c>
    </row>
    <row r="350" spans="1:7" ht="33.75">
      <c r="A350" s="68" t="s">
        <v>95</v>
      </c>
      <c r="B350" s="105"/>
      <c r="C350" s="75"/>
      <c r="D350" s="75"/>
      <c r="E350" s="75"/>
      <c r="F350" s="75" t="s">
        <v>48</v>
      </c>
      <c r="G350" s="87">
        <f>2100-1350</f>
        <v>750</v>
      </c>
    </row>
    <row r="351" spans="1:7" ht="168.75">
      <c r="A351" s="117" t="s">
        <v>442</v>
      </c>
      <c r="B351" s="105"/>
      <c r="C351" s="159"/>
      <c r="D351" s="159"/>
      <c r="E351" s="160" t="s">
        <v>379</v>
      </c>
      <c r="F351" s="75"/>
      <c r="G351" s="87">
        <f>G352</f>
        <v>2426</v>
      </c>
    </row>
    <row r="352" spans="1:7" ht="12.75">
      <c r="A352" s="68" t="s">
        <v>56</v>
      </c>
      <c r="B352" s="105"/>
      <c r="C352" s="75"/>
      <c r="D352" s="52"/>
      <c r="E352" s="52"/>
      <c r="F352" s="75" t="s">
        <v>57</v>
      </c>
      <c r="G352" s="87">
        <f>G353</f>
        <v>2426</v>
      </c>
    </row>
    <row r="353" spans="1:7" ht="12.75">
      <c r="A353" s="68" t="s">
        <v>22</v>
      </c>
      <c r="B353" s="105"/>
      <c r="C353" s="75"/>
      <c r="D353" s="52"/>
      <c r="E353" s="52"/>
      <c r="F353" s="75" t="s">
        <v>44</v>
      </c>
      <c r="G353" s="87">
        <f>3377-951</f>
        <v>2426</v>
      </c>
    </row>
    <row r="354" spans="1:7" ht="12.75">
      <c r="A354" s="135" t="s">
        <v>368</v>
      </c>
      <c r="B354" s="105"/>
      <c r="C354" s="136"/>
      <c r="D354" s="136"/>
      <c r="E354" s="136" t="s">
        <v>328</v>
      </c>
      <c r="F354" s="136"/>
      <c r="G354" s="137">
        <f>G355</f>
        <v>34.5</v>
      </c>
    </row>
    <row r="355" spans="1:7" ht="22.5">
      <c r="A355" s="138" t="s">
        <v>233</v>
      </c>
      <c r="B355" s="105"/>
      <c r="C355" s="136"/>
      <c r="D355" s="136"/>
      <c r="E355" s="136"/>
      <c r="F355" s="136" t="s">
        <v>60</v>
      </c>
      <c r="G355" s="137">
        <f>G356</f>
        <v>34.5</v>
      </c>
    </row>
    <row r="356" spans="1:7" ht="12.75">
      <c r="A356" s="139" t="s">
        <v>329</v>
      </c>
      <c r="B356" s="105"/>
      <c r="C356" s="136"/>
      <c r="D356" s="136"/>
      <c r="E356" s="136"/>
      <c r="F356" s="136" t="s">
        <v>330</v>
      </c>
      <c r="G356" s="137">
        <f>52-17.5</f>
        <v>34.5</v>
      </c>
    </row>
    <row r="357" spans="1:7" ht="22.5">
      <c r="A357" s="150" t="s">
        <v>364</v>
      </c>
      <c r="B357" s="105"/>
      <c r="C357" s="136"/>
      <c r="D357" s="136"/>
      <c r="E357" s="136" t="s">
        <v>363</v>
      </c>
      <c r="F357" s="136"/>
      <c r="G357" s="137">
        <f>G358</f>
        <v>100</v>
      </c>
    </row>
    <row r="358" spans="1:7" ht="33.75">
      <c r="A358" s="60" t="s">
        <v>94</v>
      </c>
      <c r="B358" s="105"/>
      <c r="C358" s="136"/>
      <c r="D358" s="136"/>
      <c r="E358" s="75"/>
      <c r="F358" s="75" t="s">
        <v>47</v>
      </c>
      <c r="G358" s="137">
        <f>G359</f>
        <v>100</v>
      </c>
    </row>
    <row r="359" spans="1:7" ht="33.75">
      <c r="A359" s="68" t="s">
        <v>95</v>
      </c>
      <c r="B359" s="105"/>
      <c r="C359" s="136"/>
      <c r="D359" s="136"/>
      <c r="E359" s="75"/>
      <c r="F359" s="75" t="s">
        <v>48</v>
      </c>
      <c r="G359" s="137">
        <v>100</v>
      </c>
    </row>
    <row r="360" spans="1:7" ht="247.5">
      <c r="A360" s="117" t="s">
        <v>374</v>
      </c>
      <c r="B360" s="105"/>
      <c r="C360" s="136"/>
      <c r="D360" s="136"/>
      <c r="E360" s="75" t="s">
        <v>373</v>
      </c>
      <c r="F360" s="75"/>
      <c r="G360" s="137">
        <f>G361</f>
        <v>1750</v>
      </c>
    </row>
    <row r="361" spans="1:7" ht="12.75">
      <c r="A361" s="70" t="s">
        <v>56</v>
      </c>
      <c r="B361" s="105"/>
      <c r="C361" s="75"/>
      <c r="D361" s="75"/>
      <c r="E361" s="75"/>
      <c r="F361" s="75" t="s">
        <v>57</v>
      </c>
      <c r="G361" s="137">
        <f>G362</f>
        <v>1750</v>
      </c>
    </row>
    <row r="362" spans="1:7" ht="12.75">
      <c r="A362" s="68" t="s">
        <v>22</v>
      </c>
      <c r="B362" s="105"/>
      <c r="C362" s="75"/>
      <c r="D362" s="75"/>
      <c r="E362" s="75"/>
      <c r="F362" s="75" t="s">
        <v>44</v>
      </c>
      <c r="G362" s="137">
        <f>3500-1750</f>
        <v>1750</v>
      </c>
    </row>
    <row r="363" spans="1:7" ht="33.75">
      <c r="A363" s="132" t="s">
        <v>430</v>
      </c>
      <c r="B363" s="105"/>
      <c r="C363" s="75"/>
      <c r="D363" s="75"/>
      <c r="E363" s="75" t="s">
        <v>429</v>
      </c>
      <c r="F363" s="75"/>
      <c r="G363" s="87">
        <f>G364</f>
        <v>6468</v>
      </c>
    </row>
    <row r="364" spans="1:7" ht="45">
      <c r="A364" s="117" t="s">
        <v>424</v>
      </c>
      <c r="B364" s="105"/>
      <c r="C364" s="75"/>
      <c r="D364" s="75"/>
      <c r="E364" s="75" t="s">
        <v>420</v>
      </c>
      <c r="F364" s="75"/>
      <c r="G364" s="137">
        <f>G365</f>
        <v>6468</v>
      </c>
    </row>
    <row r="365" spans="1:7" ht="33.75">
      <c r="A365" s="60" t="s">
        <v>94</v>
      </c>
      <c r="B365" s="105"/>
      <c r="C365" s="75"/>
      <c r="D365" s="75"/>
      <c r="E365" s="75"/>
      <c r="F365" s="75" t="s">
        <v>47</v>
      </c>
      <c r="G365" s="137">
        <f>G366</f>
        <v>6468</v>
      </c>
    </row>
    <row r="366" spans="1:7" ht="33.75">
      <c r="A366" s="68" t="s">
        <v>95</v>
      </c>
      <c r="B366" s="105"/>
      <c r="C366" s="75"/>
      <c r="D366" s="75"/>
      <c r="E366" s="75"/>
      <c r="F366" s="75" t="s">
        <v>48</v>
      </c>
      <c r="G366" s="137">
        <f>6435+65-32</f>
        <v>6468</v>
      </c>
    </row>
    <row r="367" spans="1:7" ht="22.5">
      <c r="A367" s="68" t="s">
        <v>181</v>
      </c>
      <c r="B367" s="105"/>
      <c r="C367" s="75"/>
      <c r="D367" s="75"/>
      <c r="E367" s="75" t="s">
        <v>182</v>
      </c>
      <c r="F367" s="75"/>
      <c r="G367" s="87">
        <f>G368+G375+G385</f>
        <v>41197.4</v>
      </c>
    </row>
    <row r="368" spans="1:7" ht="33.75">
      <c r="A368" s="70" t="s">
        <v>183</v>
      </c>
      <c r="B368" s="105"/>
      <c r="C368" s="75"/>
      <c r="D368" s="75"/>
      <c r="E368" s="75" t="s">
        <v>184</v>
      </c>
      <c r="F368" s="75"/>
      <c r="G368" s="87">
        <f>G369+G372</f>
        <v>7447.4</v>
      </c>
    </row>
    <row r="369" spans="1:7" ht="258.75">
      <c r="A369" s="150" t="s">
        <v>358</v>
      </c>
      <c r="B369" s="105"/>
      <c r="C369" s="136"/>
      <c r="D369" s="136"/>
      <c r="E369" s="136" t="s">
        <v>185</v>
      </c>
      <c r="F369" s="136"/>
      <c r="G369" s="137">
        <f>G370</f>
        <v>2425.3999999999996</v>
      </c>
    </row>
    <row r="370" spans="1:7" ht="12.75">
      <c r="A370" s="139" t="s">
        <v>56</v>
      </c>
      <c r="B370" s="105"/>
      <c r="C370" s="136"/>
      <c r="D370" s="136"/>
      <c r="E370" s="136"/>
      <c r="F370" s="136" t="s">
        <v>57</v>
      </c>
      <c r="G370" s="137">
        <f>G371</f>
        <v>2425.3999999999996</v>
      </c>
    </row>
    <row r="371" spans="1:7" ht="37.5" customHeight="1">
      <c r="A371" s="139" t="s">
        <v>22</v>
      </c>
      <c r="B371" s="105"/>
      <c r="C371" s="136"/>
      <c r="D371" s="136"/>
      <c r="E371" s="136"/>
      <c r="F371" s="136" t="s">
        <v>44</v>
      </c>
      <c r="G371" s="137">
        <f>13000-5022-5552.6</f>
        <v>2425.3999999999996</v>
      </c>
    </row>
    <row r="372" spans="1:7" ht="33.75">
      <c r="A372" s="150" t="s">
        <v>382</v>
      </c>
      <c r="B372" s="105"/>
      <c r="C372" s="136"/>
      <c r="D372" s="136"/>
      <c r="E372" s="136" t="s">
        <v>381</v>
      </c>
      <c r="F372" s="136"/>
      <c r="G372" s="137">
        <f>G373</f>
        <v>5022</v>
      </c>
    </row>
    <row r="373" spans="1:7" ht="33.75">
      <c r="A373" s="68" t="s">
        <v>94</v>
      </c>
      <c r="B373" s="105"/>
      <c r="C373" s="75"/>
      <c r="D373" s="75"/>
      <c r="E373" s="75"/>
      <c r="F373" s="75" t="s">
        <v>47</v>
      </c>
      <c r="G373" s="137">
        <f>G374</f>
        <v>5022</v>
      </c>
    </row>
    <row r="374" spans="1:7" ht="33.75">
      <c r="A374" s="68" t="s">
        <v>95</v>
      </c>
      <c r="B374" s="105"/>
      <c r="C374" s="75"/>
      <c r="D374" s="75"/>
      <c r="E374" s="75"/>
      <c r="F374" s="75" t="s">
        <v>48</v>
      </c>
      <c r="G374" s="137">
        <v>5022</v>
      </c>
    </row>
    <row r="375" spans="1:7" ht="33.75">
      <c r="A375" s="70" t="s">
        <v>186</v>
      </c>
      <c r="B375" s="105"/>
      <c r="C375" s="75"/>
      <c r="D375" s="75"/>
      <c r="E375" s="75" t="s">
        <v>187</v>
      </c>
      <c r="F375" s="75"/>
      <c r="G375" s="87">
        <f>G376+G382+G379</f>
        <v>33750</v>
      </c>
    </row>
    <row r="376" spans="1:7" ht="33.75">
      <c r="A376" s="117" t="s">
        <v>343</v>
      </c>
      <c r="B376" s="105"/>
      <c r="C376" s="75"/>
      <c r="D376" s="75"/>
      <c r="E376" s="75" t="s">
        <v>188</v>
      </c>
      <c r="F376" s="75"/>
      <c r="G376" s="87">
        <f>G377</f>
        <v>33560</v>
      </c>
    </row>
    <row r="377" spans="1:7" ht="33.75">
      <c r="A377" s="68" t="s">
        <v>94</v>
      </c>
      <c r="B377" s="105"/>
      <c r="C377" s="75"/>
      <c r="D377" s="75"/>
      <c r="E377" s="75"/>
      <c r="F377" s="75" t="s">
        <v>47</v>
      </c>
      <c r="G377" s="87">
        <f>G378</f>
        <v>33560</v>
      </c>
    </row>
    <row r="378" spans="1:7" ht="33.75">
      <c r="A378" s="68" t="s">
        <v>95</v>
      </c>
      <c r="B378" s="105"/>
      <c r="C378" s="75"/>
      <c r="D378" s="75"/>
      <c r="E378" s="75"/>
      <c r="F378" s="75" t="s">
        <v>48</v>
      </c>
      <c r="G378" s="87">
        <f>35560-2000</f>
        <v>33560</v>
      </c>
    </row>
    <row r="379" spans="1:7" ht="22.5">
      <c r="A379" s="117" t="s">
        <v>438</v>
      </c>
      <c r="B379" s="105"/>
      <c r="C379" s="75"/>
      <c r="D379" s="75"/>
      <c r="E379" s="75" t="s">
        <v>437</v>
      </c>
      <c r="F379" s="75"/>
      <c r="G379" s="87">
        <f>G380</f>
        <v>0</v>
      </c>
    </row>
    <row r="380" spans="1:7" ht="33.75">
      <c r="A380" s="68" t="s">
        <v>94</v>
      </c>
      <c r="B380" s="105"/>
      <c r="C380" s="75"/>
      <c r="D380" s="75"/>
      <c r="E380" s="75"/>
      <c r="F380" s="75" t="s">
        <v>47</v>
      </c>
      <c r="G380" s="87">
        <f>G381</f>
        <v>0</v>
      </c>
    </row>
    <row r="381" spans="1:7" ht="31.5" customHeight="1">
      <c r="A381" s="68" t="s">
        <v>95</v>
      </c>
      <c r="B381" s="105"/>
      <c r="C381" s="75"/>
      <c r="D381" s="75"/>
      <c r="E381" s="75"/>
      <c r="F381" s="75" t="s">
        <v>48</v>
      </c>
      <c r="G381" s="87">
        <f>11958.97-11958.97</f>
        <v>0</v>
      </c>
    </row>
    <row r="382" spans="1:7" ht="67.5">
      <c r="A382" s="117" t="s">
        <v>324</v>
      </c>
      <c r="B382" s="105"/>
      <c r="C382" s="75"/>
      <c r="D382" s="75"/>
      <c r="E382" s="75" t="s">
        <v>325</v>
      </c>
      <c r="F382" s="75"/>
      <c r="G382" s="87">
        <f>G383</f>
        <v>190</v>
      </c>
    </row>
    <row r="383" spans="1:7" ht="33.75">
      <c r="A383" s="68" t="s">
        <v>94</v>
      </c>
      <c r="B383" s="105"/>
      <c r="C383" s="75"/>
      <c r="D383" s="75"/>
      <c r="E383" s="75"/>
      <c r="F383" s="75" t="s">
        <v>47</v>
      </c>
      <c r="G383" s="87">
        <f>G384</f>
        <v>190</v>
      </c>
    </row>
    <row r="384" spans="1:7" ht="33.75">
      <c r="A384" s="68" t="s">
        <v>95</v>
      </c>
      <c r="B384" s="105"/>
      <c r="C384" s="75"/>
      <c r="D384" s="75"/>
      <c r="E384" s="75"/>
      <c r="F384" s="75" t="s">
        <v>48</v>
      </c>
      <c r="G384" s="87">
        <f>1360-1170</f>
        <v>190</v>
      </c>
    </row>
    <row r="385" spans="1:7" ht="33.75">
      <c r="A385" s="132" t="s">
        <v>430</v>
      </c>
      <c r="B385" s="105"/>
      <c r="C385" s="75"/>
      <c r="D385" s="75"/>
      <c r="E385" s="75" t="s">
        <v>431</v>
      </c>
      <c r="F385" s="75"/>
      <c r="G385" s="87">
        <f>G386</f>
        <v>0</v>
      </c>
    </row>
    <row r="386" spans="1:7" ht="45">
      <c r="A386" s="117" t="s">
        <v>421</v>
      </c>
      <c r="B386" s="105"/>
      <c r="C386" s="75"/>
      <c r="D386" s="75"/>
      <c r="E386" s="75" t="s">
        <v>422</v>
      </c>
      <c r="F386" s="75"/>
      <c r="G386" s="87">
        <f>G387</f>
        <v>0</v>
      </c>
    </row>
    <row r="387" spans="1:7" ht="33.75">
      <c r="A387" s="68" t="s">
        <v>94</v>
      </c>
      <c r="B387" s="105"/>
      <c r="C387" s="75"/>
      <c r="D387" s="75"/>
      <c r="E387" s="75"/>
      <c r="F387" s="75" t="s">
        <v>47</v>
      </c>
      <c r="G387" s="87">
        <f>G388</f>
        <v>0</v>
      </c>
    </row>
    <row r="388" spans="1:7" ht="33.75">
      <c r="A388" s="68" t="s">
        <v>95</v>
      </c>
      <c r="B388" s="105"/>
      <c r="C388" s="75"/>
      <c r="D388" s="75"/>
      <c r="E388" s="75"/>
      <c r="F388" s="75" t="s">
        <v>48</v>
      </c>
      <c r="G388" s="87">
        <f>10455.15+2966.13-10455.15-2966.13</f>
        <v>0</v>
      </c>
    </row>
    <row r="389" spans="1:7" ht="45">
      <c r="A389" s="70" t="s">
        <v>197</v>
      </c>
      <c r="B389" s="105"/>
      <c r="C389" s="75"/>
      <c r="D389" s="75"/>
      <c r="E389" s="75" t="s">
        <v>198</v>
      </c>
      <c r="F389" s="75"/>
      <c r="G389" s="87">
        <f>G390+G400</f>
        <v>8895</v>
      </c>
    </row>
    <row r="390" spans="1:7" ht="22.5">
      <c r="A390" s="68" t="s">
        <v>77</v>
      </c>
      <c r="B390" s="105"/>
      <c r="C390" s="75"/>
      <c r="D390" s="75"/>
      <c r="E390" s="75" t="s">
        <v>199</v>
      </c>
      <c r="F390" s="75"/>
      <c r="G390" s="87">
        <f>G391+G394+G397</f>
        <v>8850</v>
      </c>
    </row>
    <row r="391" spans="1:7" ht="101.25">
      <c r="A391" s="132" t="s">
        <v>327</v>
      </c>
      <c r="B391" s="105"/>
      <c r="C391" s="75"/>
      <c r="D391" s="75"/>
      <c r="E391" s="75" t="s">
        <v>200</v>
      </c>
      <c r="F391" s="75"/>
      <c r="G391" s="87">
        <f>G392</f>
        <v>8225.2</v>
      </c>
    </row>
    <row r="392" spans="1:7" ht="12.75">
      <c r="A392" s="70" t="s">
        <v>56</v>
      </c>
      <c r="B392" s="105"/>
      <c r="C392" s="75"/>
      <c r="D392" s="75"/>
      <c r="E392" s="75"/>
      <c r="F392" s="75" t="s">
        <v>57</v>
      </c>
      <c r="G392" s="87">
        <f>G393</f>
        <v>8225.2</v>
      </c>
    </row>
    <row r="393" spans="1:7" ht="12.75">
      <c r="A393" s="70" t="s">
        <v>22</v>
      </c>
      <c r="B393" s="105"/>
      <c r="C393" s="75"/>
      <c r="D393" s="75"/>
      <c r="E393" s="75"/>
      <c r="F393" s="75" t="s">
        <v>44</v>
      </c>
      <c r="G393" s="87">
        <f>9800-1574.8</f>
        <v>8225.2</v>
      </c>
    </row>
    <row r="394" spans="1:7" ht="112.5">
      <c r="A394" s="132" t="s">
        <v>326</v>
      </c>
      <c r="B394" s="105"/>
      <c r="C394" s="75"/>
      <c r="D394" s="75"/>
      <c r="E394" s="75" t="s">
        <v>201</v>
      </c>
      <c r="F394" s="75"/>
      <c r="G394" s="87">
        <f>G395</f>
        <v>396</v>
      </c>
    </row>
    <row r="395" spans="1:7" ht="12.75">
      <c r="A395" s="68" t="s">
        <v>56</v>
      </c>
      <c r="B395" s="105"/>
      <c r="C395" s="75"/>
      <c r="D395" s="75"/>
      <c r="E395" s="75"/>
      <c r="F395" s="75" t="s">
        <v>57</v>
      </c>
      <c r="G395" s="87">
        <f>G396</f>
        <v>396</v>
      </c>
    </row>
    <row r="396" spans="1:7" ht="12.75">
      <c r="A396" s="68" t="s">
        <v>22</v>
      </c>
      <c r="B396" s="105"/>
      <c r="C396" s="80"/>
      <c r="D396" s="75"/>
      <c r="E396" s="75"/>
      <c r="F396" s="75" t="s">
        <v>44</v>
      </c>
      <c r="G396" s="87">
        <f>550-154</f>
        <v>396</v>
      </c>
    </row>
    <row r="397" spans="1:7" ht="112.5">
      <c r="A397" s="132" t="s">
        <v>202</v>
      </c>
      <c r="B397" s="105"/>
      <c r="C397" s="75"/>
      <c r="D397" s="75"/>
      <c r="E397" s="75" t="s">
        <v>203</v>
      </c>
      <c r="F397" s="75"/>
      <c r="G397" s="87">
        <f>G398</f>
        <v>228.79999999999995</v>
      </c>
    </row>
    <row r="398" spans="1:7" ht="12.75">
      <c r="A398" s="68" t="s">
        <v>56</v>
      </c>
      <c r="B398" s="105"/>
      <c r="C398" s="75"/>
      <c r="D398" s="75"/>
      <c r="E398" s="75"/>
      <c r="F398" s="75" t="s">
        <v>57</v>
      </c>
      <c r="G398" s="87">
        <f>G399</f>
        <v>228.79999999999995</v>
      </c>
    </row>
    <row r="399" spans="1:7" ht="12.75">
      <c r="A399" s="70" t="s">
        <v>22</v>
      </c>
      <c r="B399" s="105"/>
      <c r="C399" s="75"/>
      <c r="D399" s="75"/>
      <c r="E399" s="75"/>
      <c r="F399" s="75" t="s">
        <v>44</v>
      </c>
      <c r="G399" s="87">
        <f>850-621.2</f>
        <v>228.79999999999995</v>
      </c>
    </row>
    <row r="400" spans="1:7" ht="22.5">
      <c r="A400" s="117" t="s">
        <v>84</v>
      </c>
      <c r="B400" s="105"/>
      <c r="C400" s="75"/>
      <c r="D400" s="75"/>
      <c r="E400" s="75" t="s">
        <v>204</v>
      </c>
      <c r="F400" s="75"/>
      <c r="G400" s="87">
        <f>G401</f>
        <v>45</v>
      </c>
    </row>
    <row r="401" spans="1:7" ht="101.25">
      <c r="A401" s="117" t="s">
        <v>408</v>
      </c>
      <c r="B401" s="105"/>
      <c r="C401" s="75"/>
      <c r="D401" s="75"/>
      <c r="E401" s="75" t="s">
        <v>407</v>
      </c>
      <c r="F401" s="75"/>
      <c r="G401" s="87">
        <f>G402</f>
        <v>45</v>
      </c>
    </row>
    <row r="402" spans="1:7" ht="12.75">
      <c r="A402" s="68" t="s">
        <v>56</v>
      </c>
      <c r="B402" s="105"/>
      <c r="C402" s="75"/>
      <c r="D402" s="75"/>
      <c r="E402" s="75"/>
      <c r="F402" s="75" t="s">
        <v>57</v>
      </c>
      <c r="G402" s="87">
        <f>G403</f>
        <v>45</v>
      </c>
    </row>
    <row r="403" spans="1:7" ht="12.75">
      <c r="A403" s="70" t="s">
        <v>22</v>
      </c>
      <c r="B403" s="105"/>
      <c r="C403" s="75"/>
      <c r="D403" s="75"/>
      <c r="E403" s="75"/>
      <c r="F403" s="75" t="s">
        <v>44</v>
      </c>
      <c r="G403" s="87">
        <v>45</v>
      </c>
    </row>
    <row r="404" spans="1:7" ht="12.75">
      <c r="A404" s="72" t="s">
        <v>287</v>
      </c>
      <c r="B404" s="105"/>
      <c r="C404" s="80" t="s">
        <v>10</v>
      </c>
      <c r="D404" s="80" t="s">
        <v>279</v>
      </c>
      <c r="E404" s="80"/>
      <c r="F404" s="80"/>
      <c r="G404" s="95">
        <f>G405</f>
        <v>22285.100000000006</v>
      </c>
    </row>
    <row r="405" spans="1:7" ht="12.75">
      <c r="A405" s="68" t="s">
        <v>288</v>
      </c>
      <c r="B405" s="105"/>
      <c r="C405" s="75" t="s">
        <v>10</v>
      </c>
      <c r="D405" s="75" t="s">
        <v>10</v>
      </c>
      <c r="E405" s="75"/>
      <c r="F405" s="75"/>
      <c r="G405" s="87">
        <f>G406</f>
        <v>22285.100000000006</v>
      </c>
    </row>
    <row r="406" spans="1:7" ht="33.75">
      <c r="A406" s="68" t="s">
        <v>207</v>
      </c>
      <c r="B406" s="105"/>
      <c r="C406" s="75"/>
      <c r="D406" s="75"/>
      <c r="E406" s="75" t="s">
        <v>208</v>
      </c>
      <c r="F406" s="75"/>
      <c r="G406" s="87">
        <f>G407+G418</f>
        <v>22285.100000000006</v>
      </c>
    </row>
    <row r="407" spans="1:7" ht="56.25">
      <c r="A407" s="68" t="s">
        <v>209</v>
      </c>
      <c r="B407" s="105"/>
      <c r="C407" s="75"/>
      <c r="D407" s="75"/>
      <c r="E407" s="75" t="s">
        <v>210</v>
      </c>
      <c r="F407" s="75"/>
      <c r="G407" s="87">
        <f>G408+G411</f>
        <v>22285.100000000006</v>
      </c>
    </row>
    <row r="408" spans="1:7" ht="22.5">
      <c r="A408" s="70" t="s">
        <v>80</v>
      </c>
      <c r="B408" s="105"/>
      <c r="C408" s="75"/>
      <c r="D408" s="75"/>
      <c r="E408" s="75" t="s">
        <v>211</v>
      </c>
      <c r="F408" s="75"/>
      <c r="G408" s="87">
        <f>G409</f>
        <v>1171.34</v>
      </c>
    </row>
    <row r="409" spans="1:7" ht="33.75">
      <c r="A409" s="69" t="s">
        <v>94</v>
      </c>
      <c r="B409" s="105"/>
      <c r="C409" s="75"/>
      <c r="D409" s="75"/>
      <c r="E409" s="75"/>
      <c r="F409" s="75" t="s">
        <v>47</v>
      </c>
      <c r="G409" s="87">
        <f>G410</f>
        <v>1171.34</v>
      </c>
    </row>
    <row r="410" spans="1:7" ht="33.75">
      <c r="A410" s="68" t="s">
        <v>95</v>
      </c>
      <c r="B410" s="105"/>
      <c r="C410" s="75"/>
      <c r="D410" s="75"/>
      <c r="E410" s="75"/>
      <c r="F410" s="75" t="s">
        <v>48</v>
      </c>
      <c r="G410" s="87">
        <f>1200-28.66</f>
        <v>1171.34</v>
      </c>
    </row>
    <row r="411" spans="1:7" ht="22.5">
      <c r="A411" s="117" t="s">
        <v>32</v>
      </c>
      <c r="B411" s="105"/>
      <c r="C411" s="75"/>
      <c r="D411" s="75"/>
      <c r="E411" s="75" t="s">
        <v>212</v>
      </c>
      <c r="F411" s="75"/>
      <c r="G411" s="87">
        <f>G412+G414+G416</f>
        <v>21113.760000000006</v>
      </c>
    </row>
    <row r="412" spans="1:7" ht="67.5">
      <c r="A412" s="68" t="s">
        <v>136</v>
      </c>
      <c r="B412" s="105"/>
      <c r="C412" s="75"/>
      <c r="D412" s="75"/>
      <c r="E412" s="75"/>
      <c r="F412" s="75" t="s">
        <v>46</v>
      </c>
      <c r="G412" s="87">
        <f>G413</f>
        <v>17778.730000000003</v>
      </c>
    </row>
    <row r="413" spans="1:7" ht="22.5">
      <c r="A413" s="68" t="s">
        <v>59</v>
      </c>
      <c r="B413" s="105"/>
      <c r="C413" s="75"/>
      <c r="D413" s="75"/>
      <c r="E413" s="75"/>
      <c r="F413" s="75" t="s">
        <v>58</v>
      </c>
      <c r="G413" s="87">
        <f>13871.7+3+4189.2+5-290.17</f>
        <v>17778.730000000003</v>
      </c>
    </row>
    <row r="414" spans="1:7" ht="33.75">
      <c r="A414" s="70" t="s">
        <v>94</v>
      </c>
      <c r="B414" s="118"/>
      <c r="C414" s="75"/>
      <c r="D414" s="75"/>
      <c r="E414" s="75"/>
      <c r="F414" s="75" t="s">
        <v>47</v>
      </c>
      <c r="G414" s="87">
        <f>G415</f>
        <v>3315.04</v>
      </c>
    </row>
    <row r="415" spans="1:7" ht="33.75">
      <c r="A415" s="70" t="s">
        <v>95</v>
      </c>
      <c r="B415" s="105"/>
      <c r="C415" s="75"/>
      <c r="D415" s="75"/>
      <c r="E415" s="75"/>
      <c r="F415" s="75" t="s">
        <v>48</v>
      </c>
      <c r="G415" s="87">
        <f>3925.9-5-7-598.86</f>
        <v>3315.04</v>
      </c>
    </row>
    <row r="416" spans="1:7" ht="12.75">
      <c r="A416" s="68" t="s">
        <v>49</v>
      </c>
      <c r="B416" s="105"/>
      <c r="C416" s="75"/>
      <c r="D416" s="75"/>
      <c r="E416" s="75"/>
      <c r="F416" s="75" t="s">
        <v>51</v>
      </c>
      <c r="G416" s="87">
        <f>G417</f>
        <v>19.99</v>
      </c>
    </row>
    <row r="417" spans="1:7" ht="12.75">
      <c r="A417" s="68" t="s">
        <v>50</v>
      </c>
      <c r="B417" s="105"/>
      <c r="C417" s="75"/>
      <c r="D417" s="75"/>
      <c r="E417" s="75"/>
      <c r="F417" s="75" t="s">
        <v>55</v>
      </c>
      <c r="G417" s="87">
        <f>14+7-1.01</f>
        <v>19.99</v>
      </c>
    </row>
    <row r="418" spans="1:7" ht="45">
      <c r="A418" s="70" t="s">
        <v>213</v>
      </c>
      <c r="B418" s="105"/>
      <c r="C418" s="75"/>
      <c r="D418" s="75"/>
      <c r="E418" s="75" t="s">
        <v>214</v>
      </c>
      <c r="F418" s="75"/>
      <c r="G418" s="87">
        <f>G419</f>
        <v>0</v>
      </c>
    </row>
    <row r="419" spans="1:7" ht="22.5">
      <c r="A419" s="70" t="s">
        <v>215</v>
      </c>
      <c r="B419" s="105"/>
      <c r="C419" s="75"/>
      <c r="D419" s="75"/>
      <c r="E419" s="75" t="s">
        <v>216</v>
      </c>
      <c r="F419" s="75"/>
      <c r="G419" s="87">
        <f>G420</f>
        <v>0</v>
      </c>
    </row>
    <row r="420" spans="1:7" ht="33.75">
      <c r="A420" s="68" t="s">
        <v>94</v>
      </c>
      <c r="B420" s="105"/>
      <c r="C420" s="75"/>
      <c r="D420" s="75"/>
      <c r="E420" s="75"/>
      <c r="F420" s="75" t="s">
        <v>47</v>
      </c>
      <c r="G420" s="87">
        <f>G421</f>
        <v>0</v>
      </c>
    </row>
    <row r="421" spans="1:7" ht="33.75">
      <c r="A421" s="68" t="s">
        <v>95</v>
      </c>
      <c r="B421" s="105"/>
      <c r="C421" s="75"/>
      <c r="D421" s="75"/>
      <c r="E421" s="75"/>
      <c r="F421" s="75" t="s">
        <v>48</v>
      </c>
      <c r="G421" s="87">
        <v>0</v>
      </c>
    </row>
    <row r="422" spans="1:7" ht="12.75">
      <c r="A422" s="72" t="s">
        <v>289</v>
      </c>
      <c r="B422" s="105"/>
      <c r="C422" s="80" t="s">
        <v>30</v>
      </c>
      <c r="D422" s="80" t="s">
        <v>279</v>
      </c>
      <c r="E422" s="80"/>
      <c r="F422" s="80"/>
      <c r="G422" s="95">
        <f>G424+G458</f>
        <v>139078.8</v>
      </c>
    </row>
    <row r="423" spans="1:7" ht="12.75">
      <c r="A423" s="68" t="s">
        <v>31</v>
      </c>
      <c r="B423" s="105"/>
      <c r="C423" s="75" t="s">
        <v>30</v>
      </c>
      <c r="D423" s="75" t="s">
        <v>2</v>
      </c>
      <c r="E423" s="75"/>
      <c r="F423" s="75"/>
      <c r="G423" s="87">
        <f>G424</f>
        <v>118535.4</v>
      </c>
    </row>
    <row r="424" spans="1:7" ht="33.75">
      <c r="A424" s="68" t="s">
        <v>217</v>
      </c>
      <c r="B424" s="105"/>
      <c r="C424" s="75"/>
      <c r="D424" s="75"/>
      <c r="E424" s="75" t="s">
        <v>218</v>
      </c>
      <c r="F424" s="75"/>
      <c r="G424" s="87">
        <f>G425+G454+G438</f>
        <v>118535.4</v>
      </c>
    </row>
    <row r="425" spans="1:7" ht="33.75">
      <c r="A425" s="70" t="s">
        <v>219</v>
      </c>
      <c r="B425" s="105"/>
      <c r="C425" s="75"/>
      <c r="D425" s="75"/>
      <c r="E425" s="75" t="s">
        <v>220</v>
      </c>
      <c r="F425" s="75"/>
      <c r="G425" s="87">
        <f>G426+G429+G432+G435</f>
        <v>95347.5</v>
      </c>
    </row>
    <row r="426" spans="1:7" ht="22.5">
      <c r="A426" s="70" t="s">
        <v>78</v>
      </c>
      <c r="B426" s="105"/>
      <c r="C426" s="75"/>
      <c r="D426" s="75"/>
      <c r="E426" s="75" t="s">
        <v>221</v>
      </c>
      <c r="F426" s="75"/>
      <c r="G426" s="87">
        <f>G427</f>
        <v>6739</v>
      </c>
    </row>
    <row r="427" spans="1:7" ht="33.75">
      <c r="A427" s="68" t="s">
        <v>94</v>
      </c>
      <c r="B427" s="105"/>
      <c r="C427" s="75"/>
      <c r="D427" s="75"/>
      <c r="E427" s="75"/>
      <c r="F427" s="75" t="s">
        <v>47</v>
      </c>
      <c r="G427" s="87">
        <f>G428</f>
        <v>6739</v>
      </c>
    </row>
    <row r="428" spans="1:7" ht="33.75">
      <c r="A428" s="68" t="s">
        <v>95</v>
      </c>
      <c r="B428" s="105"/>
      <c r="C428" s="75"/>
      <c r="D428" s="75"/>
      <c r="E428" s="75"/>
      <c r="F428" s="75" t="s">
        <v>48</v>
      </c>
      <c r="G428" s="87">
        <f>7500-46-715</f>
        <v>6739</v>
      </c>
    </row>
    <row r="429" spans="1:7" ht="45">
      <c r="A429" s="68" t="s">
        <v>79</v>
      </c>
      <c r="B429" s="105"/>
      <c r="C429" s="75"/>
      <c r="D429" s="75"/>
      <c r="E429" s="75" t="s">
        <v>222</v>
      </c>
      <c r="F429" s="75"/>
      <c r="G429" s="87">
        <f>G430</f>
        <v>4086</v>
      </c>
    </row>
    <row r="430" spans="1:7" ht="12.75">
      <c r="A430" s="68" t="s">
        <v>56</v>
      </c>
      <c r="B430" s="105"/>
      <c r="C430" s="75"/>
      <c r="D430" s="75"/>
      <c r="E430" s="75"/>
      <c r="F430" s="75" t="s">
        <v>57</v>
      </c>
      <c r="G430" s="87">
        <f>G431</f>
        <v>4086</v>
      </c>
    </row>
    <row r="431" spans="1:7" ht="12.75">
      <c r="A431" s="68" t="s">
        <v>22</v>
      </c>
      <c r="B431" s="105"/>
      <c r="C431" s="75"/>
      <c r="D431" s="75"/>
      <c r="E431" s="75"/>
      <c r="F431" s="75" t="s">
        <v>44</v>
      </c>
      <c r="G431" s="87">
        <f>4046+40</f>
        <v>4086</v>
      </c>
    </row>
    <row r="432" spans="1:7" ht="22.5">
      <c r="A432" s="70" t="s">
        <v>32</v>
      </c>
      <c r="B432" s="105"/>
      <c r="C432" s="75"/>
      <c r="D432" s="75"/>
      <c r="E432" s="75" t="s">
        <v>223</v>
      </c>
      <c r="F432" s="75"/>
      <c r="G432" s="87">
        <f>G433</f>
        <v>83022.5</v>
      </c>
    </row>
    <row r="433" spans="1:7" ht="33.75">
      <c r="A433" s="68" t="s">
        <v>225</v>
      </c>
      <c r="B433" s="105"/>
      <c r="C433" s="75"/>
      <c r="D433" s="75"/>
      <c r="E433" s="75"/>
      <c r="F433" s="75" t="s">
        <v>54</v>
      </c>
      <c r="G433" s="87">
        <f>G434</f>
        <v>83022.5</v>
      </c>
    </row>
    <row r="434" spans="1:7" ht="12.75">
      <c r="A434" s="68" t="s">
        <v>331</v>
      </c>
      <c r="B434" s="105"/>
      <c r="C434" s="75"/>
      <c r="D434" s="75"/>
      <c r="E434" s="75"/>
      <c r="F434" s="75" t="s">
        <v>332</v>
      </c>
      <c r="G434" s="87">
        <f>91407.5+809+570+436+2000-40-1260-5900-5000</f>
        <v>83022.5</v>
      </c>
    </row>
    <row r="435" spans="1:7" ht="33.75">
      <c r="A435" s="70" t="s">
        <v>69</v>
      </c>
      <c r="B435" s="105"/>
      <c r="C435" s="75"/>
      <c r="D435" s="75"/>
      <c r="E435" s="75" t="s">
        <v>224</v>
      </c>
      <c r="F435" s="75"/>
      <c r="G435" s="125">
        <v>1500</v>
      </c>
    </row>
    <row r="436" spans="1:7" ht="33.75">
      <c r="A436" s="68" t="s">
        <v>225</v>
      </c>
      <c r="B436" s="105"/>
      <c r="C436" s="75"/>
      <c r="D436" s="75"/>
      <c r="E436" s="75"/>
      <c r="F436" s="75" t="s">
        <v>54</v>
      </c>
      <c r="G436" s="125">
        <v>1500</v>
      </c>
    </row>
    <row r="437" spans="1:7" ht="33.75">
      <c r="A437" s="68" t="s">
        <v>226</v>
      </c>
      <c r="B437" s="105"/>
      <c r="C437" s="75"/>
      <c r="D437" s="75"/>
      <c r="E437" s="75"/>
      <c r="F437" s="75" t="s">
        <v>43</v>
      </c>
      <c r="G437" s="125">
        <f>1500</f>
        <v>1500</v>
      </c>
    </row>
    <row r="438" spans="1:7" ht="56.25">
      <c r="A438" s="68" t="s">
        <v>345</v>
      </c>
      <c r="B438" s="105"/>
      <c r="C438" s="75"/>
      <c r="D438" s="75"/>
      <c r="E438" s="75" t="s">
        <v>227</v>
      </c>
      <c r="F438" s="75"/>
      <c r="G438" s="87">
        <f>G439+G442+G445+G448+G451</f>
        <v>18155.4</v>
      </c>
    </row>
    <row r="439" spans="1:7" ht="12.75">
      <c r="A439" s="70" t="s">
        <v>85</v>
      </c>
      <c r="B439" s="105"/>
      <c r="C439" s="75"/>
      <c r="D439" s="75"/>
      <c r="E439" s="75" t="s">
        <v>228</v>
      </c>
      <c r="F439" s="75"/>
      <c r="G439" s="87">
        <f>G440</f>
        <v>0</v>
      </c>
    </row>
    <row r="440" spans="1:7" ht="33.75">
      <c r="A440" s="142" t="s">
        <v>225</v>
      </c>
      <c r="B440" s="105"/>
      <c r="C440" s="75"/>
      <c r="D440" s="75"/>
      <c r="E440" s="75"/>
      <c r="F440" s="75" t="s">
        <v>54</v>
      </c>
      <c r="G440" s="87">
        <f>G441</f>
        <v>0</v>
      </c>
    </row>
    <row r="441" spans="1:7" ht="12.75">
      <c r="A441" s="142" t="s">
        <v>331</v>
      </c>
      <c r="B441" s="105"/>
      <c r="C441" s="75"/>
      <c r="D441" s="75"/>
      <c r="E441" s="75"/>
      <c r="F441" s="75" t="s">
        <v>332</v>
      </c>
      <c r="G441" s="87">
        <v>0</v>
      </c>
    </row>
    <row r="442" spans="1:7" ht="33.75">
      <c r="A442" s="163" t="s">
        <v>346</v>
      </c>
      <c r="B442" s="105"/>
      <c r="C442" s="75"/>
      <c r="D442" s="75"/>
      <c r="E442" s="75" t="s">
        <v>347</v>
      </c>
      <c r="F442" s="75"/>
      <c r="G442" s="87">
        <f>G443</f>
        <v>7711.2</v>
      </c>
    </row>
    <row r="443" spans="1:7" ht="33.75">
      <c r="A443" s="142" t="s">
        <v>225</v>
      </c>
      <c r="B443" s="105"/>
      <c r="C443" s="75"/>
      <c r="D443" s="75"/>
      <c r="E443" s="75"/>
      <c r="F443" s="75" t="s">
        <v>54</v>
      </c>
      <c r="G443" s="87">
        <f>G444</f>
        <v>7711.2</v>
      </c>
    </row>
    <row r="444" spans="1:7" ht="12.75">
      <c r="A444" s="142" t="s">
        <v>331</v>
      </c>
      <c r="B444" s="105"/>
      <c r="C444" s="75"/>
      <c r="D444" s="75"/>
      <c r="E444" s="75"/>
      <c r="F444" s="75" t="s">
        <v>332</v>
      </c>
      <c r="G444" s="87">
        <f>2700+2963+3610+337-1868.8-30</f>
        <v>7711.2</v>
      </c>
    </row>
    <row r="445" spans="1:7" ht="33.75">
      <c r="A445" s="163" t="s">
        <v>348</v>
      </c>
      <c r="B445" s="105"/>
      <c r="C445" s="75"/>
      <c r="D445" s="75"/>
      <c r="E445" s="75" t="s">
        <v>349</v>
      </c>
      <c r="F445" s="75"/>
      <c r="G445" s="87">
        <f>G446</f>
        <v>5369.2</v>
      </c>
    </row>
    <row r="446" spans="1:7" ht="33.75">
      <c r="A446" s="142" t="s">
        <v>225</v>
      </c>
      <c r="B446" s="105"/>
      <c r="C446" s="75"/>
      <c r="D446" s="75"/>
      <c r="E446" s="75"/>
      <c r="F446" s="75" t="s">
        <v>54</v>
      </c>
      <c r="G446" s="87">
        <f>G447</f>
        <v>5369.2</v>
      </c>
    </row>
    <row r="447" spans="1:7" ht="12.75">
      <c r="A447" s="142" t="s">
        <v>331</v>
      </c>
      <c r="B447" s="105"/>
      <c r="C447" s="75"/>
      <c r="D447" s="75"/>
      <c r="E447" s="75"/>
      <c r="F447" s="75" t="s">
        <v>332</v>
      </c>
      <c r="G447" s="87">
        <f>460+640+2251+104+240+2419.8-745.6</f>
        <v>5369.2</v>
      </c>
    </row>
    <row r="448" spans="1:7" ht="45">
      <c r="A448" s="144" t="s">
        <v>362</v>
      </c>
      <c r="B448" s="105"/>
      <c r="C448" s="75"/>
      <c r="D448" s="75"/>
      <c r="E448" s="75" t="s">
        <v>350</v>
      </c>
      <c r="F448" s="75"/>
      <c r="G448" s="87">
        <f>G449</f>
        <v>4765</v>
      </c>
    </row>
    <row r="449" spans="1:7" ht="33.75">
      <c r="A449" s="142" t="s">
        <v>225</v>
      </c>
      <c r="B449" s="105"/>
      <c r="C449" s="75"/>
      <c r="D449" s="75"/>
      <c r="E449" s="75"/>
      <c r="F449" s="75" t="s">
        <v>54</v>
      </c>
      <c r="G449" s="87">
        <f>G450</f>
        <v>4765</v>
      </c>
    </row>
    <row r="450" spans="1:7" ht="12.75">
      <c r="A450" s="142" t="s">
        <v>331</v>
      </c>
      <c r="B450" s="105"/>
      <c r="C450" s="75"/>
      <c r="D450" s="75"/>
      <c r="E450" s="75"/>
      <c r="F450" s="75" t="s">
        <v>332</v>
      </c>
      <c r="G450" s="87">
        <f>200+360+210+1000+4116-537-505-79</f>
        <v>4765</v>
      </c>
    </row>
    <row r="451" spans="1:7" ht="33.75">
      <c r="A451" s="144" t="s">
        <v>409</v>
      </c>
      <c r="B451" s="105"/>
      <c r="C451" s="75"/>
      <c r="D451" s="75"/>
      <c r="E451" s="75" t="s">
        <v>410</v>
      </c>
      <c r="F451" s="75"/>
      <c r="G451" s="87">
        <f>G452</f>
        <v>310</v>
      </c>
    </row>
    <row r="452" spans="1:7" ht="33.75">
      <c r="A452" s="142" t="s">
        <v>225</v>
      </c>
      <c r="B452" s="105"/>
      <c r="C452" s="75"/>
      <c r="D452" s="75"/>
      <c r="E452" s="75"/>
      <c r="F452" s="75" t="s">
        <v>54</v>
      </c>
      <c r="G452" s="87">
        <f>G453</f>
        <v>310</v>
      </c>
    </row>
    <row r="453" spans="1:7" ht="12.75">
      <c r="A453" s="142" t="s">
        <v>331</v>
      </c>
      <c r="B453" s="105"/>
      <c r="C453" s="75"/>
      <c r="D453" s="75"/>
      <c r="E453" s="75"/>
      <c r="F453" s="75" t="s">
        <v>332</v>
      </c>
      <c r="G453" s="87">
        <v>310</v>
      </c>
    </row>
    <row r="454" spans="1:7" ht="33.75">
      <c r="A454" s="68" t="s">
        <v>229</v>
      </c>
      <c r="B454" s="105"/>
      <c r="C454" s="75"/>
      <c r="D454" s="75"/>
      <c r="E454" s="75" t="s">
        <v>230</v>
      </c>
      <c r="F454" s="75"/>
      <c r="G454" s="87">
        <f>G455</f>
        <v>5032.5</v>
      </c>
    </row>
    <row r="455" spans="1:7" ht="45">
      <c r="A455" s="70" t="s">
        <v>231</v>
      </c>
      <c r="C455" s="75"/>
      <c r="D455" s="75"/>
      <c r="E455" s="75" t="s">
        <v>232</v>
      </c>
      <c r="F455" s="75"/>
      <c r="G455" s="87">
        <f>G456</f>
        <v>5032.5</v>
      </c>
    </row>
    <row r="456" spans="1:7" ht="12.75">
      <c r="A456" s="68" t="s">
        <v>56</v>
      </c>
      <c r="C456" s="75"/>
      <c r="D456" s="75"/>
      <c r="E456" s="75"/>
      <c r="F456" s="75" t="s">
        <v>57</v>
      </c>
      <c r="G456" s="87">
        <f>G457</f>
        <v>5032.5</v>
      </c>
    </row>
    <row r="457" spans="1:7" ht="12.75">
      <c r="A457" s="68" t="s">
        <v>22</v>
      </c>
      <c r="C457" s="75"/>
      <c r="D457" s="75"/>
      <c r="E457" s="75"/>
      <c r="F457" s="75" t="s">
        <v>44</v>
      </c>
      <c r="G457" s="87">
        <f>23403-18330.5-40</f>
        <v>5032.5</v>
      </c>
    </row>
    <row r="458" spans="1:7" ht="22.5">
      <c r="A458" s="70" t="s">
        <v>290</v>
      </c>
      <c r="C458" s="75" t="s">
        <v>30</v>
      </c>
      <c r="D458" s="75" t="s">
        <v>5</v>
      </c>
      <c r="E458" s="75"/>
      <c r="F458" s="75"/>
      <c r="G458" s="87">
        <f>G459</f>
        <v>20543.4</v>
      </c>
    </row>
    <row r="459" spans="1:7" ht="33.75">
      <c r="A459" s="71" t="s">
        <v>217</v>
      </c>
      <c r="C459" s="75"/>
      <c r="D459" s="75"/>
      <c r="E459" s="75" t="s">
        <v>218</v>
      </c>
      <c r="F459" s="75"/>
      <c r="G459" s="87">
        <f>G460</f>
        <v>20543.4</v>
      </c>
    </row>
    <row r="460" spans="1:7" ht="33.75">
      <c r="A460" s="68" t="s">
        <v>219</v>
      </c>
      <c r="C460" s="75"/>
      <c r="D460" s="75"/>
      <c r="E460" s="75" t="s">
        <v>220</v>
      </c>
      <c r="F460" s="75"/>
      <c r="G460" s="87">
        <f>G461</f>
        <v>20543.4</v>
      </c>
    </row>
    <row r="461" spans="1:7" ht="22.5">
      <c r="A461" s="68" t="s">
        <v>32</v>
      </c>
      <c r="C461" s="75"/>
      <c r="D461" s="75"/>
      <c r="E461" s="75" t="s">
        <v>223</v>
      </c>
      <c r="F461" s="75"/>
      <c r="G461" s="87">
        <f>G462+G464+G466</f>
        <v>20543.4</v>
      </c>
    </row>
    <row r="462" spans="1:7" ht="67.5">
      <c r="A462" s="68" t="s">
        <v>136</v>
      </c>
      <c r="C462" s="75"/>
      <c r="D462" s="75"/>
      <c r="E462" s="75"/>
      <c r="F462" s="75" t="s">
        <v>46</v>
      </c>
      <c r="G462" s="87">
        <f>G463</f>
        <v>19125.73</v>
      </c>
    </row>
    <row r="463" spans="1:7" ht="22.5">
      <c r="A463" s="68" t="s">
        <v>59</v>
      </c>
      <c r="C463" s="75"/>
      <c r="D463" s="75"/>
      <c r="E463" s="75"/>
      <c r="F463" s="75" t="s">
        <v>58</v>
      </c>
      <c r="G463" s="87">
        <f>16690.6+1475+400+120.8+439.33</f>
        <v>19125.73</v>
      </c>
    </row>
    <row r="464" spans="1:7" ht="33.75">
      <c r="A464" s="70" t="s">
        <v>94</v>
      </c>
      <c r="C464" s="75"/>
      <c r="D464" s="75"/>
      <c r="E464" s="75"/>
      <c r="F464" s="75" t="s">
        <v>47</v>
      </c>
      <c r="G464" s="87">
        <f>G465</f>
        <v>1417.63</v>
      </c>
    </row>
    <row r="465" spans="1:7" ht="33.75">
      <c r="A465" s="68" t="s">
        <v>95</v>
      </c>
      <c r="B465" s="158"/>
      <c r="C465" s="75"/>
      <c r="D465" s="75"/>
      <c r="E465" s="75"/>
      <c r="F465" s="75" t="s">
        <v>48</v>
      </c>
      <c r="G465" s="94">
        <f>1696.5-278.87</f>
        <v>1417.63</v>
      </c>
    </row>
    <row r="466" spans="1:7" ht="12.75">
      <c r="A466" s="68" t="s">
        <v>49</v>
      </c>
      <c r="C466" s="75"/>
      <c r="D466" s="75"/>
      <c r="E466" s="75"/>
      <c r="F466" s="81" t="s">
        <v>51</v>
      </c>
      <c r="G466" s="94">
        <f>G467</f>
        <v>0.04</v>
      </c>
    </row>
    <row r="467" spans="1:7" ht="12.75">
      <c r="A467" s="69" t="s">
        <v>50</v>
      </c>
      <c r="C467" s="75"/>
      <c r="D467" s="75"/>
      <c r="E467" s="75"/>
      <c r="F467" s="75" t="s">
        <v>55</v>
      </c>
      <c r="G467" s="94">
        <v>0.04</v>
      </c>
    </row>
    <row r="468" spans="1:7" ht="12.75">
      <c r="A468" s="72" t="s">
        <v>291</v>
      </c>
      <c r="C468" s="80" t="s">
        <v>27</v>
      </c>
      <c r="D468" s="80" t="s">
        <v>279</v>
      </c>
      <c r="E468" s="80"/>
      <c r="F468" s="80"/>
      <c r="G468" s="124">
        <f>G469</f>
        <v>2295</v>
      </c>
    </row>
    <row r="469" spans="1:7" ht="12.75">
      <c r="A469" s="70" t="s">
        <v>39</v>
      </c>
      <c r="C469" s="75" t="s">
        <v>27</v>
      </c>
      <c r="D469" s="75" t="s">
        <v>2</v>
      </c>
      <c r="E469" s="75"/>
      <c r="F469" s="75"/>
      <c r="G469" s="87">
        <f>G470</f>
        <v>2295</v>
      </c>
    </row>
    <row r="470" spans="1:7" ht="22.5">
      <c r="A470" s="68" t="s">
        <v>53</v>
      </c>
      <c r="C470" s="75"/>
      <c r="D470" s="75"/>
      <c r="E470" s="75" t="s">
        <v>246</v>
      </c>
      <c r="F470" s="75"/>
      <c r="G470" s="87">
        <f>G471</f>
        <v>2295</v>
      </c>
    </row>
    <row r="471" spans="1:7" ht="45">
      <c r="A471" s="68" t="s">
        <v>275</v>
      </c>
      <c r="C471" s="75"/>
      <c r="D471" s="75"/>
      <c r="E471" s="75" t="s">
        <v>276</v>
      </c>
      <c r="F471" s="75"/>
      <c r="G471" s="87">
        <f>G472</f>
        <v>2295</v>
      </c>
    </row>
    <row r="472" spans="1:7" ht="22.5">
      <c r="A472" s="68" t="s">
        <v>233</v>
      </c>
      <c r="C472" s="75"/>
      <c r="D472" s="75"/>
      <c r="E472" s="75"/>
      <c r="F472" s="75" t="s">
        <v>60</v>
      </c>
      <c r="G472" s="87">
        <f>G473</f>
        <v>2295</v>
      </c>
    </row>
    <row r="473" spans="1:7" ht="22.5">
      <c r="A473" s="68" t="s">
        <v>234</v>
      </c>
      <c r="C473" s="75"/>
      <c r="D473" s="75"/>
      <c r="E473" s="75"/>
      <c r="F473" s="75" t="s">
        <v>61</v>
      </c>
      <c r="G473" s="94">
        <f>2110+185</f>
        <v>2295</v>
      </c>
    </row>
    <row r="474" spans="1:7" ht="12.75">
      <c r="A474" s="72" t="s">
        <v>292</v>
      </c>
      <c r="C474" s="80" t="s">
        <v>6</v>
      </c>
      <c r="D474" s="80" t="s">
        <v>279</v>
      </c>
      <c r="E474" s="80"/>
      <c r="F474" s="80"/>
      <c r="G474" s="95">
        <f>G475</f>
        <v>30329.949999999997</v>
      </c>
    </row>
    <row r="475" spans="1:7" ht="12.75">
      <c r="A475" s="68" t="s">
        <v>38</v>
      </c>
      <c r="C475" s="75" t="s">
        <v>6</v>
      </c>
      <c r="D475" s="75" t="s">
        <v>2</v>
      </c>
      <c r="E475" s="75"/>
      <c r="F475" s="75"/>
      <c r="G475" s="87">
        <f>G476</f>
        <v>30329.949999999997</v>
      </c>
    </row>
    <row r="476" spans="1:7" ht="33.75">
      <c r="A476" s="68" t="s">
        <v>235</v>
      </c>
      <c r="C476" s="75"/>
      <c r="D476" s="75"/>
      <c r="E476" s="75" t="s">
        <v>236</v>
      </c>
      <c r="F476" s="75"/>
      <c r="G476" s="87">
        <f>G477+G490</f>
        <v>30329.949999999997</v>
      </c>
    </row>
    <row r="477" spans="1:7" ht="123.75">
      <c r="A477" s="68" t="s">
        <v>237</v>
      </c>
      <c r="C477" s="75"/>
      <c r="D477" s="75"/>
      <c r="E477" s="75" t="s">
        <v>238</v>
      </c>
      <c r="F477" s="75"/>
      <c r="G477" s="87">
        <f>G478+G483</f>
        <v>29180.92</v>
      </c>
    </row>
    <row r="478" spans="1:7" ht="56.25">
      <c r="A478" s="68" t="s">
        <v>239</v>
      </c>
      <c r="C478" s="75"/>
      <c r="D478" s="75"/>
      <c r="E478" s="75" t="s">
        <v>240</v>
      </c>
      <c r="F478" s="75"/>
      <c r="G478" s="87">
        <f>G479+G481</f>
        <v>1308</v>
      </c>
    </row>
    <row r="479" spans="1:7" ht="67.5">
      <c r="A479" s="68" t="s">
        <v>136</v>
      </c>
      <c r="C479" s="75"/>
      <c r="D479" s="75"/>
      <c r="E479" s="75"/>
      <c r="F479" s="75" t="s">
        <v>46</v>
      </c>
      <c r="G479" s="87">
        <f>G480</f>
        <v>286.55</v>
      </c>
    </row>
    <row r="480" spans="1:7" ht="22.5">
      <c r="A480" s="72" t="s">
        <v>59</v>
      </c>
      <c r="C480" s="80"/>
      <c r="D480" s="75"/>
      <c r="E480" s="75"/>
      <c r="F480" s="75" t="s">
        <v>58</v>
      </c>
      <c r="G480" s="87">
        <f>285.95+24-23.4</f>
        <v>286.55</v>
      </c>
    </row>
    <row r="481" spans="1:7" ht="33.75">
      <c r="A481" s="68" t="s">
        <v>94</v>
      </c>
      <c r="C481" s="75"/>
      <c r="D481" s="75"/>
      <c r="E481" s="75"/>
      <c r="F481" s="75" t="s">
        <v>47</v>
      </c>
      <c r="G481" s="87">
        <f>G482</f>
        <v>1021.45</v>
      </c>
    </row>
    <row r="482" spans="1:7" ht="33.75">
      <c r="A482" s="68" t="s">
        <v>95</v>
      </c>
      <c r="C482" s="75"/>
      <c r="D482" s="75"/>
      <c r="E482" s="75"/>
      <c r="F482" s="75" t="s">
        <v>48</v>
      </c>
      <c r="G482" s="87">
        <f>1254-135+100-30+110-213-64.55</f>
        <v>1021.45</v>
      </c>
    </row>
    <row r="483" spans="1:7" ht="22.5">
      <c r="A483" s="70" t="s">
        <v>32</v>
      </c>
      <c r="C483" s="75"/>
      <c r="D483" s="75"/>
      <c r="E483" s="75" t="s">
        <v>241</v>
      </c>
      <c r="F483" s="75"/>
      <c r="G483" s="87">
        <f>G484+G486+G488</f>
        <v>27872.92</v>
      </c>
    </row>
    <row r="484" spans="1:7" ht="67.5">
      <c r="A484" s="68" t="s">
        <v>136</v>
      </c>
      <c r="C484" s="75"/>
      <c r="D484" s="75"/>
      <c r="E484" s="75"/>
      <c r="F484" s="75" t="s">
        <v>46</v>
      </c>
      <c r="G484" s="87">
        <f>G485</f>
        <v>22532.18</v>
      </c>
    </row>
    <row r="485" spans="1:7" ht="22.5">
      <c r="A485" s="68" t="s">
        <v>59</v>
      </c>
      <c r="C485" s="75"/>
      <c r="D485" s="75"/>
      <c r="E485" s="75"/>
      <c r="F485" s="75" t="s">
        <v>58</v>
      </c>
      <c r="G485" s="87">
        <f>22307+1360-1134.82</f>
        <v>22532.18</v>
      </c>
    </row>
    <row r="486" spans="1:7" ht="33.75">
      <c r="A486" s="69" t="s">
        <v>94</v>
      </c>
      <c r="C486" s="75"/>
      <c r="D486" s="75"/>
      <c r="E486" s="75"/>
      <c r="F486" s="75" t="s">
        <v>47</v>
      </c>
      <c r="G486" s="87">
        <f>G487</f>
        <v>5166.949999999999</v>
      </c>
    </row>
    <row r="487" spans="1:7" ht="33.75">
      <c r="A487" s="68" t="s">
        <v>95</v>
      </c>
      <c r="C487" s="75"/>
      <c r="D487" s="75"/>
      <c r="E487" s="75"/>
      <c r="F487" s="75" t="s">
        <v>48</v>
      </c>
      <c r="G487" s="87">
        <f>9301.8-1225+35-24+30-110+213-3053.85</f>
        <v>5166.949999999999</v>
      </c>
    </row>
    <row r="488" spans="1:7" ht="12.75">
      <c r="A488" s="68" t="s">
        <v>49</v>
      </c>
      <c r="C488" s="75"/>
      <c r="D488" s="75"/>
      <c r="E488" s="75"/>
      <c r="F488" s="75" t="s">
        <v>51</v>
      </c>
      <c r="G488" s="87">
        <f>G489</f>
        <v>173.79</v>
      </c>
    </row>
    <row r="489" spans="1:7" ht="12.75">
      <c r="A489" s="68" t="s">
        <v>50</v>
      </c>
      <c r="C489" s="75"/>
      <c r="D489" s="75"/>
      <c r="E489" s="75"/>
      <c r="F489" s="75" t="s">
        <v>55</v>
      </c>
      <c r="G489" s="87">
        <f>189-15.21</f>
        <v>173.79</v>
      </c>
    </row>
    <row r="490" spans="1:7" ht="33.75">
      <c r="A490" s="145" t="s">
        <v>352</v>
      </c>
      <c r="C490" s="75"/>
      <c r="D490" s="75"/>
      <c r="E490" s="28" t="s">
        <v>353</v>
      </c>
      <c r="F490" s="134"/>
      <c r="G490" s="146">
        <f>G491</f>
        <v>1149.03</v>
      </c>
    </row>
    <row r="491" spans="1:7" ht="22.5">
      <c r="A491" s="114" t="s">
        <v>354</v>
      </c>
      <c r="C491" s="75"/>
      <c r="D491" s="75"/>
      <c r="E491" s="28" t="s">
        <v>355</v>
      </c>
      <c r="F491" s="28"/>
      <c r="G491" s="146">
        <f>G492</f>
        <v>1149.03</v>
      </c>
    </row>
    <row r="492" spans="1:7" ht="33.75">
      <c r="A492" s="145" t="s">
        <v>94</v>
      </c>
      <c r="C492" s="75"/>
      <c r="D492" s="75"/>
      <c r="E492" s="28"/>
      <c r="F492" s="134">
        <v>200</v>
      </c>
      <c r="G492" s="146">
        <f>G493</f>
        <v>1149.03</v>
      </c>
    </row>
    <row r="493" spans="1:7" ht="33.75">
      <c r="A493" s="6" t="s">
        <v>95</v>
      </c>
      <c r="C493" s="75"/>
      <c r="D493" s="75"/>
      <c r="E493" s="28"/>
      <c r="F493" s="134">
        <v>240</v>
      </c>
      <c r="G493" s="146">
        <f>1360-210.97</f>
        <v>1149.03</v>
      </c>
    </row>
  </sheetData>
  <sheetProtection/>
  <mergeCells count="13">
    <mergeCell ref="A15:G15"/>
    <mergeCell ref="E7:G7"/>
    <mergeCell ref="A8:G8"/>
    <mergeCell ref="A9:G9"/>
    <mergeCell ref="A10:G10"/>
    <mergeCell ref="A11:G11"/>
    <mergeCell ref="A14:G14"/>
    <mergeCell ref="A6:G6"/>
    <mergeCell ref="A5:G5"/>
    <mergeCell ref="A4:G4"/>
    <mergeCell ref="A3:G3"/>
    <mergeCell ref="A2:G2"/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96" r:id="rId1"/>
  <rowBreaks count="4" manualBreakCount="4">
    <brk id="124" max="6" man="1"/>
    <brk id="153" max="255" man="1"/>
    <brk id="191" max="255" man="1"/>
    <brk id="458" max="6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7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3.75390625" style="0" customWidth="1"/>
    <col min="2" max="2" width="13.625" style="0" customWidth="1"/>
    <col min="3" max="3" width="8.875" style="0" customWidth="1"/>
    <col min="4" max="4" width="17.625" style="0" customWidth="1"/>
    <col min="6" max="6" width="15.25390625" style="0" customWidth="1"/>
    <col min="7" max="7" width="11.875" style="0" bestFit="1" customWidth="1"/>
  </cols>
  <sheetData>
    <row r="1" spans="1:4" ht="12.75">
      <c r="A1" s="170" t="s">
        <v>390</v>
      </c>
      <c r="B1" s="170"/>
      <c r="C1" s="170"/>
      <c r="D1" s="170"/>
    </row>
    <row r="2" spans="1:4" ht="12.75">
      <c r="A2" s="168" t="str">
        <f>Лист2!A2</f>
        <v>                                                к  решению Совета депутатов городского округа Воскресенск  </v>
      </c>
      <c r="B2" s="168"/>
      <c r="C2" s="168"/>
      <c r="D2" s="168"/>
    </row>
    <row r="3" spans="1:4" ht="12.75">
      <c r="A3" s="168" t="str">
        <f>Лист2!A3</f>
        <v>"О внесении изменений в решение Совета депутатов городского поселения Воскресенск</v>
      </c>
      <c r="B3" s="168"/>
      <c r="C3" s="168"/>
      <c r="D3" s="168"/>
    </row>
    <row r="4" spans="1:4" ht="12.75">
      <c r="A4" s="168" t="str">
        <f>Лист2!A4</f>
        <v>"О бюджете городского поселения Воскресенск Воскресенского </v>
      </c>
      <c r="B4" s="168"/>
      <c r="C4" s="168"/>
      <c r="D4" s="168"/>
    </row>
    <row r="5" spans="1:4" ht="12.75">
      <c r="A5" s="168" t="str">
        <f>Лист2!A5</f>
        <v>  муниципального района Московской области на  2019 год"</v>
      </c>
      <c r="B5" s="168"/>
      <c r="C5" s="168"/>
      <c r="D5" s="168"/>
    </row>
    <row r="6" spans="1:4" ht="12.75">
      <c r="A6" s="168" t="s">
        <v>455</v>
      </c>
      <c r="B6" s="168"/>
      <c r="C6" s="168"/>
      <c r="D6" s="168"/>
    </row>
    <row r="7" spans="1:4" ht="12.75">
      <c r="A7" s="170" t="s">
        <v>461</v>
      </c>
      <c r="B7" s="170"/>
      <c r="C7" s="170"/>
      <c r="D7" s="170"/>
    </row>
    <row r="8" spans="1:4" ht="12.75">
      <c r="A8" s="168" t="s">
        <v>86</v>
      </c>
      <c r="B8" s="168"/>
      <c r="C8" s="168"/>
      <c r="D8" s="168"/>
    </row>
    <row r="9" spans="1:4" ht="12.75">
      <c r="A9" s="168" t="s">
        <v>462</v>
      </c>
      <c r="B9" s="168"/>
      <c r="C9" s="168"/>
      <c r="D9" s="168"/>
    </row>
    <row r="10" spans="1:4" ht="12.75">
      <c r="A10" s="168" t="s">
        <v>459</v>
      </c>
      <c r="B10" s="168"/>
      <c r="C10" s="168"/>
      <c r="D10" s="168"/>
    </row>
    <row r="11" spans="1:4" ht="12.75">
      <c r="A11" s="168" t="s">
        <v>370</v>
      </c>
      <c r="B11" s="168"/>
      <c r="C11" s="168"/>
      <c r="D11" s="168"/>
    </row>
    <row r="12" spans="1:4" ht="12.75">
      <c r="A12" s="1"/>
      <c r="B12" s="5"/>
      <c r="C12" s="5"/>
      <c r="D12" s="5"/>
    </row>
    <row r="13" spans="1:4" ht="12.75">
      <c r="A13" s="172" t="s">
        <v>24</v>
      </c>
      <c r="B13" s="172"/>
      <c r="C13" s="172"/>
      <c r="D13" s="172"/>
    </row>
    <row r="14" spans="1:4" ht="12.75">
      <c r="A14" s="172" t="s">
        <v>295</v>
      </c>
      <c r="B14" s="172"/>
      <c r="C14" s="172"/>
      <c r="D14" s="172"/>
    </row>
    <row r="15" spans="1:4" ht="12.75">
      <c r="A15" s="172" t="s">
        <v>63</v>
      </c>
      <c r="B15" s="172"/>
      <c r="C15" s="172"/>
      <c r="D15" s="172"/>
    </row>
    <row r="16" spans="1:4" ht="12.75">
      <c r="A16" s="171" t="s">
        <v>64</v>
      </c>
      <c r="B16" s="171"/>
      <c r="C16" s="171"/>
      <c r="D16" s="171"/>
    </row>
    <row r="17" spans="1:4" ht="12.75">
      <c r="A17" s="175"/>
      <c r="B17" s="175"/>
      <c r="C17" s="175"/>
      <c r="D17" s="175"/>
    </row>
    <row r="18" spans="1:4" ht="12.75">
      <c r="A18" s="1"/>
      <c r="B18" s="1"/>
      <c r="C18" s="1"/>
      <c r="D18" s="1"/>
    </row>
    <row r="19" spans="1:4" ht="26.25" customHeight="1">
      <c r="A19" s="8" t="s">
        <v>11</v>
      </c>
      <c r="B19" s="8" t="s">
        <v>12</v>
      </c>
      <c r="C19" s="8" t="s">
        <v>13</v>
      </c>
      <c r="D19" s="8" t="s">
        <v>21</v>
      </c>
    </row>
    <row r="20" spans="1:4" ht="12.75">
      <c r="A20" s="3">
        <v>1</v>
      </c>
      <c r="B20" s="3">
        <v>2</v>
      </c>
      <c r="C20" s="3">
        <v>3</v>
      </c>
      <c r="D20" s="3">
        <v>4</v>
      </c>
    </row>
    <row r="21" spans="1:4" ht="45">
      <c r="A21" s="72" t="s">
        <v>88</v>
      </c>
      <c r="B21" s="80" t="s">
        <v>89</v>
      </c>
      <c r="C21" s="122"/>
      <c r="D21" s="140">
        <f>D22+D26+D30+D34+D39</f>
        <v>2823.424</v>
      </c>
    </row>
    <row r="22" spans="1:4" ht="33.75">
      <c r="A22" s="68" t="s">
        <v>90</v>
      </c>
      <c r="B22" s="75" t="s">
        <v>91</v>
      </c>
      <c r="C22" s="76"/>
      <c r="D22" s="125">
        <f>D23</f>
        <v>1200</v>
      </c>
    </row>
    <row r="23" spans="1:4" ht="112.5">
      <c r="A23" s="126" t="s">
        <v>92</v>
      </c>
      <c r="B23" s="75" t="s">
        <v>93</v>
      </c>
      <c r="C23" s="76"/>
      <c r="D23" s="125">
        <f>D24</f>
        <v>1200</v>
      </c>
    </row>
    <row r="24" spans="1:4" ht="22.5">
      <c r="A24" s="68" t="s">
        <v>94</v>
      </c>
      <c r="B24" s="75"/>
      <c r="C24" s="76">
        <v>200</v>
      </c>
      <c r="D24" s="125">
        <f>D25</f>
        <v>1200</v>
      </c>
    </row>
    <row r="25" spans="1:4" ht="22.5">
      <c r="A25" s="68" t="s">
        <v>95</v>
      </c>
      <c r="B25" s="75"/>
      <c r="C25" s="76">
        <v>240</v>
      </c>
      <c r="D25" s="125">
        <f>1000+200</f>
        <v>1200</v>
      </c>
    </row>
    <row r="26" spans="1:4" ht="45">
      <c r="A26" s="68" t="s">
        <v>96</v>
      </c>
      <c r="B26" s="75" t="s">
        <v>97</v>
      </c>
      <c r="C26" s="76"/>
      <c r="D26" s="125">
        <v>150</v>
      </c>
    </row>
    <row r="27" spans="1:4" ht="84.75" customHeight="1">
      <c r="A27" s="117" t="s">
        <v>98</v>
      </c>
      <c r="B27" s="75" t="s">
        <v>99</v>
      </c>
      <c r="C27" s="76"/>
      <c r="D27" s="125">
        <v>150</v>
      </c>
    </row>
    <row r="28" spans="1:4" ht="22.5">
      <c r="A28" s="68" t="s">
        <v>94</v>
      </c>
      <c r="B28" s="75"/>
      <c r="C28" s="76">
        <v>200</v>
      </c>
      <c r="D28" s="125">
        <v>150</v>
      </c>
    </row>
    <row r="29" spans="1:4" ht="22.5">
      <c r="A29" s="68" t="s">
        <v>95</v>
      </c>
      <c r="B29" s="75"/>
      <c r="C29" s="76">
        <v>240</v>
      </c>
      <c r="D29" s="125">
        <v>150</v>
      </c>
    </row>
    <row r="30" spans="1:4" ht="45">
      <c r="A30" s="68" t="s">
        <v>100</v>
      </c>
      <c r="B30" s="75" t="s">
        <v>101</v>
      </c>
      <c r="C30" s="76"/>
      <c r="D30" s="125">
        <f>D31</f>
        <v>120</v>
      </c>
    </row>
    <row r="31" spans="1:4" ht="96" customHeight="1">
      <c r="A31" s="117" t="s">
        <v>102</v>
      </c>
      <c r="B31" s="75" t="s">
        <v>103</v>
      </c>
      <c r="C31" s="76"/>
      <c r="D31" s="125">
        <f>D32</f>
        <v>120</v>
      </c>
    </row>
    <row r="32" spans="1:4" ht="22.5">
      <c r="A32" s="68" t="s">
        <v>94</v>
      </c>
      <c r="B32" s="75"/>
      <c r="C32" s="76">
        <v>200</v>
      </c>
      <c r="D32" s="125">
        <f>D33</f>
        <v>120</v>
      </c>
    </row>
    <row r="33" spans="1:4" ht="22.5">
      <c r="A33" s="68" t="s">
        <v>95</v>
      </c>
      <c r="B33" s="75"/>
      <c r="C33" s="76">
        <v>240</v>
      </c>
      <c r="D33" s="125">
        <f>290-100-70</f>
        <v>120</v>
      </c>
    </row>
    <row r="34" spans="1:4" ht="39" customHeight="1">
      <c r="A34" s="132" t="s">
        <v>104</v>
      </c>
      <c r="B34" s="75" t="s">
        <v>105</v>
      </c>
      <c r="C34" s="76"/>
      <c r="D34" s="125">
        <f>D35</f>
        <v>82</v>
      </c>
    </row>
    <row r="35" spans="1:4" ht="33.75">
      <c r="A35" s="70" t="s">
        <v>106</v>
      </c>
      <c r="B35" s="75" t="s">
        <v>107</v>
      </c>
      <c r="C35" s="76"/>
      <c r="D35" s="125">
        <f>D36</f>
        <v>82</v>
      </c>
    </row>
    <row r="36" spans="1:4" ht="22.5">
      <c r="A36" s="68" t="s">
        <v>94</v>
      </c>
      <c r="B36" s="75"/>
      <c r="C36" s="76">
        <v>200</v>
      </c>
      <c r="D36" s="125">
        <f>D37</f>
        <v>82</v>
      </c>
    </row>
    <row r="37" spans="1:4" ht="23.25" customHeight="1">
      <c r="A37" s="68" t="s">
        <v>95</v>
      </c>
      <c r="B37" s="75"/>
      <c r="C37" s="76">
        <v>240</v>
      </c>
      <c r="D37" s="125">
        <f>212-100-30</f>
        <v>82</v>
      </c>
    </row>
    <row r="38" spans="1:4" ht="23.25" customHeight="1">
      <c r="A38" s="132" t="s">
        <v>428</v>
      </c>
      <c r="B38" s="75" t="s">
        <v>427</v>
      </c>
      <c r="C38" s="76"/>
      <c r="D38" s="125">
        <f>D39</f>
        <v>1271.424</v>
      </c>
    </row>
    <row r="39" spans="1:4" ht="92.25" customHeight="1">
      <c r="A39" s="117" t="s">
        <v>396</v>
      </c>
      <c r="B39" s="75" t="s">
        <v>393</v>
      </c>
      <c r="C39" s="76"/>
      <c r="D39" s="87">
        <f>D40</f>
        <v>1271.424</v>
      </c>
    </row>
    <row r="40" spans="1:4" ht="17.25" customHeight="1">
      <c r="A40" s="68" t="s">
        <v>56</v>
      </c>
      <c r="B40" s="75"/>
      <c r="C40" s="75" t="s">
        <v>57</v>
      </c>
      <c r="D40" s="87">
        <f>D41</f>
        <v>1271.424</v>
      </c>
    </row>
    <row r="41" spans="1:4" ht="12.75">
      <c r="A41" s="68" t="s">
        <v>22</v>
      </c>
      <c r="B41" s="75"/>
      <c r="C41" s="75" t="s">
        <v>44</v>
      </c>
      <c r="D41" s="87">
        <f>338+1188-57.016-197.56</f>
        <v>1271.424</v>
      </c>
    </row>
    <row r="42" spans="1:4" ht="21">
      <c r="A42" s="119" t="s">
        <v>333</v>
      </c>
      <c r="B42" s="80" t="s">
        <v>109</v>
      </c>
      <c r="C42" s="122"/>
      <c r="D42" s="95">
        <f>D43+D57+D68</f>
        <v>17193.2</v>
      </c>
    </row>
    <row r="43" spans="1:4" ht="22.5">
      <c r="A43" s="68" t="s">
        <v>110</v>
      </c>
      <c r="B43" s="75" t="s">
        <v>111</v>
      </c>
      <c r="C43" s="76"/>
      <c r="D43" s="87">
        <f>D44</f>
        <v>600</v>
      </c>
    </row>
    <row r="44" spans="1:4" ht="33.75">
      <c r="A44" s="68" t="s">
        <v>112</v>
      </c>
      <c r="B44" s="75" t="s">
        <v>113</v>
      </c>
      <c r="C44" s="76"/>
      <c r="D44" s="87">
        <f>D45+D48+D51+D54</f>
        <v>600</v>
      </c>
    </row>
    <row r="45" spans="1:4" ht="22.5">
      <c r="A45" s="70" t="s">
        <v>114</v>
      </c>
      <c r="B45" s="75" t="s">
        <v>115</v>
      </c>
      <c r="C45" s="76"/>
      <c r="D45" s="87">
        <f>D46</f>
        <v>420</v>
      </c>
    </row>
    <row r="46" spans="1:4" ht="22.5">
      <c r="A46" s="68" t="s">
        <v>94</v>
      </c>
      <c r="B46" s="75"/>
      <c r="C46" s="76">
        <v>200</v>
      </c>
      <c r="D46" s="87">
        <f>D47</f>
        <v>420</v>
      </c>
    </row>
    <row r="47" spans="1:4" ht="22.5">
      <c r="A47" s="68" t="s">
        <v>95</v>
      </c>
      <c r="B47" s="75"/>
      <c r="C47" s="76">
        <v>240</v>
      </c>
      <c r="D47" s="87">
        <f>500-80</f>
        <v>420</v>
      </c>
    </row>
    <row r="48" spans="1:4" ht="12.75">
      <c r="A48" s="70" t="s">
        <v>116</v>
      </c>
      <c r="B48" s="75" t="s">
        <v>117</v>
      </c>
      <c r="C48" s="76"/>
      <c r="D48" s="87">
        <f>D49</f>
        <v>95</v>
      </c>
    </row>
    <row r="49" spans="1:4" ht="22.5">
      <c r="A49" s="55" t="s">
        <v>94</v>
      </c>
      <c r="B49" s="75"/>
      <c r="C49" s="28" t="s">
        <v>47</v>
      </c>
      <c r="D49" s="84">
        <f>D50</f>
        <v>95</v>
      </c>
    </row>
    <row r="50" spans="1:4" ht="22.5">
      <c r="A50" s="71" t="s">
        <v>95</v>
      </c>
      <c r="B50" s="75"/>
      <c r="C50" s="28" t="s">
        <v>48</v>
      </c>
      <c r="D50" s="84">
        <f>100-5</f>
        <v>95</v>
      </c>
    </row>
    <row r="51" spans="1:4" ht="12.75">
      <c r="A51" s="157" t="s">
        <v>366</v>
      </c>
      <c r="B51" s="75" t="s">
        <v>367</v>
      </c>
      <c r="C51" s="28"/>
      <c r="D51" s="84">
        <f>D52</f>
        <v>0</v>
      </c>
    </row>
    <row r="52" spans="1:4" ht="22.5">
      <c r="A52" s="55" t="s">
        <v>94</v>
      </c>
      <c r="B52" s="75"/>
      <c r="C52" s="28" t="s">
        <v>47</v>
      </c>
      <c r="D52" s="84">
        <f>D53</f>
        <v>0</v>
      </c>
    </row>
    <row r="53" spans="1:4" ht="22.5">
      <c r="A53" s="71" t="s">
        <v>95</v>
      </c>
      <c r="B53" s="75"/>
      <c r="C53" s="28" t="s">
        <v>48</v>
      </c>
      <c r="D53" s="84">
        <f>3000-3000</f>
        <v>0</v>
      </c>
    </row>
    <row r="54" spans="1:4" ht="22.5">
      <c r="A54" s="117" t="s">
        <v>448</v>
      </c>
      <c r="B54" s="75" t="s">
        <v>449</v>
      </c>
      <c r="C54" s="75"/>
      <c r="D54" s="87">
        <f>D55</f>
        <v>85</v>
      </c>
    </row>
    <row r="55" spans="1:4" ht="22.5">
      <c r="A55" s="68" t="s">
        <v>94</v>
      </c>
      <c r="B55" s="75"/>
      <c r="C55" s="75" t="s">
        <v>47</v>
      </c>
      <c r="D55" s="87">
        <f>D56</f>
        <v>85</v>
      </c>
    </row>
    <row r="56" spans="1:4" ht="22.5">
      <c r="A56" s="68" t="s">
        <v>95</v>
      </c>
      <c r="B56" s="75"/>
      <c r="C56" s="75" t="s">
        <v>48</v>
      </c>
      <c r="D56" s="87">
        <f>100-15</f>
        <v>85</v>
      </c>
    </row>
    <row r="57" spans="1:4" ht="33.75">
      <c r="A57" s="62" t="s">
        <v>118</v>
      </c>
      <c r="B57" s="75" t="s">
        <v>119</v>
      </c>
      <c r="C57" s="28"/>
      <c r="D57" s="84">
        <f>D58</f>
        <v>600</v>
      </c>
    </row>
    <row r="58" spans="1:4" ht="33.75">
      <c r="A58" s="55" t="s">
        <v>120</v>
      </c>
      <c r="B58" s="75" t="s">
        <v>121</v>
      </c>
      <c r="C58" s="28"/>
      <c r="D58" s="84">
        <f>D59+D62+D65</f>
        <v>600</v>
      </c>
    </row>
    <row r="59" spans="1:4" ht="12.75">
      <c r="A59" s="62" t="s">
        <v>122</v>
      </c>
      <c r="B59" s="75" t="s">
        <v>123</v>
      </c>
      <c r="C59" s="28"/>
      <c r="D59" s="85">
        <f>D60</f>
        <v>450</v>
      </c>
    </row>
    <row r="60" spans="1:4" ht="22.5">
      <c r="A60" s="55" t="s">
        <v>94</v>
      </c>
      <c r="B60" s="75"/>
      <c r="C60" s="28" t="s">
        <v>47</v>
      </c>
      <c r="D60" s="84">
        <f>D61</f>
        <v>450</v>
      </c>
    </row>
    <row r="61" spans="1:4" ht="22.5">
      <c r="A61" s="68" t="s">
        <v>95</v>
      </c>
      <c r="B61" s="75"/>
      <c r="C61" s="28" t="s">
        <v>48</v>
      </c>
      <c r="D61" s="84">
        <v>450</v>
      </c>
    </row>
    <row r="62" spans="1:4" ht="33.75">
      <c r="A62" s="70" t="s">
        <v>124</v>
      </c>
      <c r="B62" s="75" t="s">
        <v>125</v>
      </c>
      <c r="C62" s="29"/>
      <c r="D62" s="86">
        <f>D63</f>
        <v>150</v>
      </c>
    </row>
    <row r="63" spans="1:4" ht="22.5">
      <c r="A63" s="55" t="s">
        <v>94</v>
      </c>
      <c r="B63" s="75"/>
      <c r="C63" s="28" t="s">
        <v>47</v>
      </c>
      <c r="D63" s="84">
        <f>D64</f>
        <v>150</v>
      </c>
    </row>
    <row r="64" spans="1:4" ht="22.5">
      <c r="A64" s="55" t="s">
        <v>95</v>
      </c>
      <c r="B64" s="75"/>
      <c r="C64" s="28" t="s">
        <v>48</v>
      </c>
      <c r="D64" s="84">
        <v>150</v>
      </c>
    </row>
    <row r="65" spans="1:4" ht="33.75">
      <c r="A65" s="62" t="s">
        <v>126</v>
      </c>
      <c r="B65" s="75" t="s">
        <v>127</v>
      </c>
      <c r="C65" s="75"/>
      <c r="D65" s="87">
        <f>D66</f>
        <v>0</v>
      </c>
    </row>
    <row r="66" spans="1:4" ht="22.5">
      <c r="A66" s="60" t="s">
        <v>94</v>
      </c>
      <c r="B66" s="75"/>
      <c r="C66" s="75" t="s">
        <v>47</v>
      </c>
      <c r="D66" s="87">
        <f>D67</f>
        <v>0</v>
      </c>
    </row>
    <row r="67" spans="1:4" ht="22.5">
      <c r="A67" s="68" t="s">
        <v>95</v>
      </c>
      <c r="B67" s="75"/>
      <c r="C67" s="75" t="s">
        <v>48</v>
      </c>
      <c r="D67" s="87">
        <f>100-100</f>
        <v>0</v>
      </c>
    </row>
    <row r="68" spans="1:4" ht="22.5">
      <c r="A68" s="70" t="s">
        <v>128</v>
      </c>
      <c r="B68" s="75" t="s">
        <v>129</v>
      </c>
      <c r="C68" s="75"/>
      <c r="D68" s="87">
        <f>D69</f>
        <v>15993.2</v>
      </c>
    </row>
    <row r="69" spans="1:4" ht="22.5">
      <c r="A69" s="68" t="s">
        <v>130</v>
      </c>
      <c r="B69" s="75" t="s">
        <v>131</v>
      </c>
      <c r="C69" s="75"/>
      <c r="D69" s="87">
        <f>D70+D73+D76+D79</f>
        <v>15993.2</v>
      </c>
    </row>
    <row r="70" spans="1:4" ht="22.5">
      <c r="A70" s="70" t="s">
        <v>132</v>
      </c>
      <c r="B70" s="75" t="s">
        <v>133</v>
      </c>
      <c r="C70" s="75"/>
      <c r="D70" s="87">
        <f>D71</f>
        <v>1110</v>
      </c>
    </row>
    <row r="71" spans="1:4" ht="22.5">
      <c r="A71" s="68" t="s">
        <v>94</v>
      </c>
      <c r="B71" s="75"/>
      <c r="C71" s="75" t="s">
        <v>47</v>
      </c>
      <c r="D71" s="87">
        <f>D72</f>
        <v>1110</v>
      </c>
    </row>
    <row r="72" spans="1:4" ht="22.5">
      <c r="A72" s="128" t="s">
        <v>95</v>
      </c>
      <c r="B72" s="75"/>
      <c r="C72" s="75" t="s">
        <v>48</v>
      </c>
      <c r="D72" s="87">
        <f>1500-390</f>
        <v>1110</v>
      </c>
    </row>
    <row r="73" spans="1:4" ht="12.75">
      <c r="A73" s="70" t="s">
        <v>134</v>
      </c>
      <c r="B73" s="75" t="s">
        <v>135</v>
      </c>
      <c r="C73" s="75"/>
      <c r="D73" s="87">
        <f>D74</f>
        <v>400</v>
      </c>
    </row>
    <row r="74" spans="1:4" ht="45">
      <c r="A74" s="68" t="s">
        <v>136</v>
      </c>
      <c r="B74" s="75"/>
      <c r="C74" s="75" t="s">
        <v>46</v>
      </c>
      <c r="D74" s="87">
        <f>D75</f>
        <v>400</v>
      </c>
    </row>
    <row r="75" spans="1:4" ht="22.5">
      <c r="A75" s="68" t="s">
        <v>45</v>
      </c>
      <c r="B75" s="75"/>
      <c r="C75" s="75" t="s">
        <v>52</v>
      </c>
      <c r="D75" s="87">
        <f>500-100</f>
        <v>400</v>
      </c>
    </row>
    <row r="76" spans="1:4" ht="90">
      <c r="A76" s="150" t="s">
        <v>419</v>
      </c>
      <c r="B76" s="136" t="s">
        <v>417</v>
      </c>
      <c r="C76" s="75"/>
      <c r="D76" s="87">
        <f>D77</f>
        <v>805</v>
      </c>
    </row>
    <row r="77" spans="1:4" ht="22.5">
      <c r="A77" s="139" t="s">
        <v>94</v>
      </c>
      <c r="B77" s="136"/>
      <c r="C77" s="75" t="s">
        <v>47</v>
      </c>
      <c r="D77" s="87">
        <f>D78</f>
        <v>805</v>
      </c>
    </row>
    <row r="78" spans="1:4" ht="22.5">
      <c r="A78" s="166" t="s">
        <v>95</v>
      </c>
      <c r="B78" s="136"/>
      <c r="C78" s="75" t="s">
        <v>48</v>
      </c>
      <c r="D78" s="87">
        <f>500+305</f>
        <v>805</v>
      </c>
    </row>
    <row r="79" spans="1:4" ht="90">
      <c r="A79" s="164" t="s">
        <v>418</v>
      </c>
      <c r="B79" s="136" t="s">
        <v>436</v>
      </c>
      <c r="C79" s="75"/>
      <c r="D79" s="87">
        <f>D80</f>
        <v>13678.2</v>
      </c>
    </row>
    <row r="80" spans="1:4" ht="22.5">
      <c r="A80" s="68" t="s">
        <v>94</v>
      </c>
      <c r="B80" s="75"/>
      <c r="C80" s="75" t="s">
        <v>47</v>
      </c>
      <c r="D80" s="87">
        <f>D81</f>
        <v>13678.2</v>
      </c>
    </row>
    <row r="81" spans="1:4" ht="22.5">
      <c r="A81" s="128" t="s">
        <v>95</v>
      </c>
      <c r="B81" s="75"/>
      <c r="C81" s="75" t="s">
        <v>48</v>
      </c>
      <c r="D81" s="87">
        <f>3022.8+10655.4</f>
        <v>13678.2</v>
      </c>
    </row>
    <row r="82" spans="1:4" ht="33.75">
      <c r="A82" s="72" t="s">
        <v>137</v>
      </c>
      <c r="B82" s="80" t="s">
        <v>138</v>
      </c>
      <c r="C82" s="80"/>
      <c r="D82" s="95">
        <f>D83+D96+D100+D109</f>
        <v>158668.56</v>
      </c>
    </row>
    <row r="83" spans="1:4" ht="22.5">
      <c r="A83" s="68" t="s">
        <v>334</v>
      </c>
      <c r="B83" s="75" t="s">
        <v>140</v>
      </c>
      <c r="C83" s="75"/>
      <c r="D83" s="87">
        <f>D84+D87+D93+D90</f>
        <v>16348.56</v>
      </c>
    </row>
    <row r="84" spans="1:4" ht="12.75">
      <c r="A84" s="70" t="s">
        <v>83</v>
      </c>
      <c r="B84" s="75" t="s">
        <v>141</v>
      </c>
      <c r="C84" s="75"/>
      <c r="D84" s="87">
        <f>D85</f>
        <v>9953</v>
      </c>
    </row>
    <row r="85" spans="1:4" ht="22.5">
      <c r="A85" s="68" t="s">
        <v>94</v>
      </c>
      <c r="B85" s="75"/>
      <c r="C85" s="75" t="s">
        <v>47</v>
      </c>
      <c r="D85" s="87">
        <f>D86</f>
        <v>9953</v>
      </c>
    </row>
    <row r="86" spans="1:4" ht="22.5">
      <c r="A86" s="68" t="s">
        <v>95</v>
      </c>
      <c r="B86" s="75"/>
      <c r="C86" s="75" t="s">
        <v>48</v>
      </c>
      <c r="D86" s="87">
        <f>20462+2641-11140-10-2000</f>
        <v>9953</v>
      </c>
    </row>
    <row r="87" spans="1:4" ht="45">
      <c r="A87" s="117" t="s">
        <v>426</v>
      </c>
      <c r="B87" s="136" t="s">
        <v>383</v>
      </c>
      <c r="C87" s="136"/>
      <c r="D87" s="137">
        <f>D88</f>
        <v>46.56</v>
      </c>
    </row>
    <row r="88" spans="1:4" ht="22.5">
      <c r="A88" s="139" t="s">
        <v>94</v>
      </c>
      <c r="B88" s="136"/>
      <c r="C88" s="136" t="s">
        <v>47</v>
      </c>
      <c r="D88" s="137">
        <f>D89</f>
        <v>46.56</v>
      </c>
    </row>
    <row r="89" spans="1:4" ht="22.5">
      <c r="A89" s="139" t="s">
        <v>95</v>
      </c>
      <c r="B89" s="136"/>
      <c r="C89" s="136" t="s">
        <v>48</v>
      </c>
      <c r="D89" s="137">
        <f>46.56+10-10</f>
        <v>46.56</v>
      </c>
    </row>
    <row r="90" spans="1:4" ht="22.5">
      <c r="A90" s="135" t="s">
        <v>425</v>
      </c>
      <c r="B90" s="136" t="s">
        <v>443</v>
      </c>
      <c r="C90" s="136"/>
      <c r="D90" s="137">
        <f>D91</f>
        <v>6349</v>
      </c>
    </row>
    <row r="91" spans="1:4" ht="22.5">
      <c r="A91" s="139" t="s">
        <v>94</v>
      </c>
      <c r="B91" s="136"/>
      <c r="C91" s="136" t="s">
        <v>47</v>
      </c>
      <c r="D91" s="137">
        <f>D92</f>
        <v>6349</v>
      </c>
    </row>
    <row r="92" spans="1:4" ht="22.5">
      <c r="A92" s="139" t="s">
        <v>95</v>
      </c>
      <c r="B92" s="136"/>
      <c r="C92" s="136" t="s">
        <v>48</v>
      </c>
      <c r="D92" s="137">
        <v>6349</v>
      </c>
    </row>
    <row r="93" spans="1:4" ht="22.5">
      <c r="A93" s="135" t="s">
        <v>385</v>
      </c>
      <c r="B93" s="136" t="s">
        <v>384</v>
      </c>
      <c r="C93" s="136"/>
      <c r="D93" s="137">
        <f>D94</f>
        <v>0</v>
      </c>
    </row>
    <row r="94" spans="1:4" ht="22.5">
      <c r="A94" s="68" t="s">
        <v>386</v>
      </c>
      <c r="B94" s="136"/>
      <c r="C94" s="136" t="s">
        <v>387</v>
      </c>
      <c r="D94" s="137">
        <f>D95</f>
        <v>0</v>
      </c>
    </row>
    <row r="95" spans="1:4" ht="12.75">
      <c r="A95" s="68" t="s">
        <v>388</v>
      </c>
      <c r="B95" s="136"/>
      <c r="C95" s="136" t="s">
        <v>389</v>
      </c>
      <c r="D95" s="137">
        <f>11140+1982+39262-39262-13122</f>
        <v>0</v>
      </c>
    </row>
    <row r="96" spans="1:4" ht="22.5">
      <c r="A96" s="73" t="s">
        <v>73</v>
      </c>
      <c r="B96" s="75" t="s">
        <v>142</v>
      </c>
      <c r="C96" s="75"/>
      <c r="D96" s="87">
        <f>D97</f>
        <v>500</v>
      </c>
    </row>
    <row r="97" spans="1:4" ht="22.5">
      <c r="A97" s="70" t="s">
        <v>81</v>
      </c>
      <c r="B97" s="75" t="s">
        <v>143</v>
      </c>
      <c r="C97" s="75"/>
      <c r="D97" s="87">
        <f>D98</f>
        <v>500</v>
      </c>
    </row>
    <row r="98" spans="1:4" ht="12.75">
      <c r="A98" s="68" t="s">
        <v>56</v>
      </c>
      <c r="B98" s="75"/>
      <c r="C98" s="75" t="s">
        <v>57</v>
      </c>
      <c r="D98" s="87">
        <f>D99</f>
        <v>500</v>
      </c>
    </row>
    <row r="99" spans="1:4" ht="12.75">
      <c r="A99" s="68" t="s">
        <v>22</v>
      </c>
      <c r="B99" s="75"/>
      <c r="C99" s="75" t="s">
        <v>44</v>
      </c>
      <c r="D99" s="87">
        <v>500</v>
      </c>
    </row>
    <row r="100" spans="1:4" ht="22.5">
      <c r="A100" s="68" t="s">
        <v>315</v>
      </c>
      <c r="B100" s="75" t="s">
        <v>316</v>
      </c>
      <c r="C100" s="75"/>
      <c r="D100" s="125">
        <f>D101+D104</f>
        <v>10220</v>
      </c>
    </row>
    <row r="101" spans="1:4" ht="22.5">
      <c r="A101" s="70" t="s">
        <v>317</v>
      </c>
      <c r="B101" s="75" t="s">
        <v>318</v>
      </c>
      <c r="C101" s="75"/>
      <c r="D101" s="125">
        <f>D102</f>
        <v>3900</v>
      </c>
    </row>
    <row r="102" spans="1:4" ht="22.5">
      <c r="A102" s="68" t="s">
        <v>94</v>
      </c>
      <c r="B102" s="75"/>
      <c r="C102" s="75" t="s">
        <v>47</v>
      </c>
      <c r="D102" s="125">
        <f>D103</f>
        <v>3900</v>
      </c>
    </row>
    <row r="103" spans="1:4" ht="22.5">
      <c r="A103" s="68" t="s">
        <v>95</v>
      </c>
      <c r="B103" s="75"/>
      <c r="C103" s="75" t="s">
        <v>48</v>
      </c>
      <c r="D103" s="125">
        <v>3900</v>
      </c>
    </row>
    <row r="104" spans="1:4" ht="24.75" customHeight="1">
      <c r="A104" s="70" t="s">
        <v>320</v>
      </c>
      <c r="B104" s="75" t="s">
        <v>319</v>
      </c>
      <c r="C104" s="75"/>
      <c r="D104" s="125">
        <f>D105+D107</f>
        <v>6320</v>
      </c>
    </row>
    <row r="105" spans="1:4" ht="22.5">
      <c r="A105" s="68" t="s">
        <v>94</v>
      </c>
      <c r="B105" s="75"/>
      <c r="C105" s="75" t="s">
        <v>47</v>
      </c>
      <c r="D105" s="125">
        <f>D106</f>
        <v>0</v>
      </c>
    </row>
    <row r="106" spans="1:4" ht="22.5">
      <c r="A106" s="68" t="s">
        <v>95</v>
      </c>
      <c r="B106" s="75"/>
      <c r="C106" s="75" t="s">
        <v>48</v>
      </c>
      <c r="D106" s="125">
        <f>10400-7300-3100</f>
        <v>0</v>
      </c>
    </row>
    <row r="107" spans="1:4" ht="22.5">
      <c r="A107" s="68" t="s">
        <v>386</v>
      </c>
      <c r="B107" s="75"/>
      <c r="C107" s="75" t="s">
        <v>387</v>
      </c>
      <c r="D107" s="125">
        <f>D108</f>
        <v>6320</v>
      </c>
    </row>
    <row r="108" spans="1:4" ht="12.75">
      <c r="A108" s="68" t="s">
        <v>388</v>
      </c>
      <c r="B108" s="75"/>
      <c r="C108" s="75" t="s">
        <v>389</v>
      </c>
      <c r="D108" s="125">
        <f>7300-980</f>
        <v>6320</v>
      </c>
    </row>
    <row r="109" spans="1:4" ht="33.75">
      <c r="A109" s="132" t="s">
        <v>453</v>
      </c>
      <c r="B109" s="136" t="s">
        <v>450</v>
      </c>
      <c r="C109" s="75"/>
      <c r="D109" s="87">
        <f>D110</f>
        <v>131600</v>
      </c>
    </row>
    <row r="110" spans="1:4" ht="67.5">
      <c r="A110" s="117" t="s">
        <v>452</v>
      </c>
      <c r="B110" s="136" t="s">
        <v>451</v>
      </c>
      <c r="C110" s="75"/>
      <c r="D110" s="87">
        <f>D111</f>
        <v>131600</v>
      </c>
    </row>
    <row r="111" spans="1:4" ht="12.75">
      <c r="A111" s="68" t="s">
        <v>56</v>
      </c>
      <c r="B111" s="75"/>
      <c r="C111" s="75" t="s">
        <v>57</v>
      </c>
      <c r="D111" s="87">
        <f>D112</f>
        <v>131600</v>
      </c>
    </row>
    <row r="112" spans="1:4" ht="12.75">
      <c r="A112" s="68" t="s">
        <v>22</v>
      </c>
      <c r="B112" s="75"/>
      <c r="C112" s="75" t="s">
        <v>44</v>
      </c>
      <c r="D112" s="87">
        <v>131600</v>
      </c>
    </row>
    <row r="113" spans="1:4" ht="33.75">
      <c r="A113" s="72" t="s">
        <v>335</v>
      </c>
      <c r="B113" s="80" t="s">
        <v>144</v>
      </c>
      <c r="C113" s="80"/>
      <c r="D113" s="95">
        <f>D114+D141+D152</f>
        <v>287177.9</v>
      </c>
    </row>
    <row r="114" spans="1:4" ht="22.5">
      <c r="A114" s="68" t="s">
        <v>336</v>
      </c>
      <c r="B114" s="75" t="s">
        <v>145</v>
      </c>
      <c r="C114" s="75"/>
      <c r="D114" s="87">
        <f>D115+D119+D129</f>
        <v>277562.4</v>
      </c>
    </row>
    <row r="115" spans="1:4" ht="42.75" customHeight="1">
      <c r="A115" s="70" t="s">
        <v>146</v>
      </c>
      <c r="B115" s="75" t="s">
        <v>147</v>
      </c>
      <c r="C115" s="75"/>
      <c r="D115" s="87">
        <f>D116</f>
        <v>131272.4</v>
      </c>
    </row>
    <row r="116" spans="1:4" ht="168.75">
      <c r="A116" s="117" t="s">
        <v>338</v>
      </c>
      <c r="B116" s="75" t="s">
        <v>148</v>
      </c>
      <c r="C116" s="75"/>
      <c r="D116" s="87">
        <f>D117</f>
        <v>131272.4</v>
      </c>
    </row>
    <row r="117" spans="1:4" ht="12.75">
      <c r="A117" s="68" t="s">
        <v>56</v>
      </c>
      <c r="B117" s="75"/>
      <c r="C117" s="75" t="s">
        <v>57</v>
      </c>
      <c r="D117" s="87">
        <f>D118</f>
        <v>131272.4</v>
      </c>
    </row>
    <row r="118" spans="1:4" ht="21" customHeight="1">
      <c r="A118" s="68" t="s">
        <v>22</v>
      </c>
      <c r="B118" s="75"/>
      <c r="C118" s="75" t="s">
        <v>44</v>
      </c>
      <c r="D118" s="87">
        <f>144553.4+1270+7380-861-21070</f>
        <v>131272.4</v>
      </c>
    </row>
    <row r="119" spans="1:4" ht="33.75">
      <c r="A119" s="68" t="s">
        <v>149</v>
      </c>
      <c r="B119" s="75" t="s">
        <v>150</v>
      </c>
      <c r="C119" s="75"/>
      <c r="D119" s="87">
        <f>D120+D123+D126</f>
        <v>3580</v>
      </c>
    </row>
    <row r="120" spans="1:4" ht="180">
      <c r="A120" s="130" t="s">
        <v>305</v>
      </c>
      <c r="B120" s="75" t="s">
        <v>151</v>
      </c>
      <c r="C120" s="75"/>
      <c r="D120" s="87">
        <f>D121</f>
        <v>3580</v>
      </c>
    </row>
    <row r="121" spans="1:4" ht="12.75">
      <c r="A121" s="68" t="s">
        <v>56</v>
      </c>
      <c r="B121" s="75"/>
      <c r="C121" s="75" t="s">
        <v>57</v>
      </c>
      <c r="D121" s="87">
        <f>D122</f>
        <v>3580</v>
      </c>
    </row>
    <row r="122" spans="1:4" ht="12.75">
      <c r="A122" s="68" t="s">
        <v>22</v>
      </c>
      <c r="B122" s="75"/>
      <c r="C122" s="75" t="s">
        <v>44</v>
      </c>
      <c r="D122" s="87">
        <v>3580</v>
      </c>
    </row>
    <row r="123" spans="1:4" ht="157.5">
      <c r="A123" s="117" t="s">
        <v>306</v>
      </c>
      <c r="B123" s="75" t="s">
        <v>152</v>
      </c>
      <c r="C123" s="75"/>
      <c r="D123" s="87">
        <f>D124</f>
        <v>0</v>
      </c>
    </row>
    <row r="124" spans="1:4" ht="12.75">
      <c r="A124" s="68" t="s">
        <v>56</v>
      </c>
      <c r="B124" s="75"/>
      <c r="C124" s="75" t="s">
        <v>57</v>
      </c>
      <c r="D124" s="87">
        <f>D125</f>
        <v>0</v>
      </c>
    </row>
    <row r="125" spans="1:4" ht="12.75">
      <c r="A125" s="68" t="s">
        <v>22</v>
      </c>
      <c r="B125" s="75"/>
      <c r="C125" s="75" t="s">
        <v>44</v>
      </c>
      <c r="D125" s="87">
        <v>0</v>
      </c>
    </row>
    <row r="126" spans="1:4" ht="168.75">
      <c r="A126" s="132" t="s">
        <v>307</v>
      </c>
      <c r="B126" s="75" t="s">
        <v>153</v>
      </c>
      <c r="C126" s="75"/>
      <c r="D126" s="87">
        <f>D127</f>
        <v>0</v>
      </c>
    </row>
    <row r="127" spans="1:4" ht="12.75">
      <c r="A127" s="68" t="s">
        <v>56</v>
      </c>
      <c r="B127" s="75"/>
      <c r="C127" s="75" t="s">
        <v>57</v>
      </c>
      <c r="D127" s="87">
        <f>D128</f>
        <v>0</v>
      </c>
    </row>
    <row r="128" spans="1:4" ht="12.75">
      <c r="A128" s="68" t="s">
        <v>22</v>
      </c>
      <c r="B128" s="75"/>
      <c r="C128" s="75" t="s">
        <v>44</v>
      </c>
      <c r="D128" s="87">
        <f>2500-2500</f>
        <v>0</v>
      </c>
    </row>
    <row r="129" spans="1:4" ht="33.75">
      <c r="A129" s="68" t="s">
        <v>75</v>
      </c>
      <c r="B129" s="75" t="s">
        <v>154</v>
      </c>
      <c r="C129" s="76"/>
      <c r="D129" s="87">
        <f>D130+D133+D136</f>
        <v>142710</v>
      </c>
    </row>
    <row r="130" spans="1:4" ht="180">
      <c r="A130" s="117" t="s">
        <v>308</v>
      </c>
      <c r="B130" s="75" t="s">
        <v>155</v>
      </c>
      <c r="C130" s="76"/>
      <c r="D130" s="87">
        <f>D131</f>
        <v>4220.2</v>
      </c>
    </row>
    <row r="131" spans="1:4" ht="12.75">
      <c r="A131" s="68" t="s">
        <v>56</v>
      </c>
      <c r="B131" s="75"/>
      <c r="C131" s="75" t="s">
        <v>57</v>
      </c>
      <c r="D131" s="87">
        <f>D132</f>
        <v>4220.2</v>
      </c>
    </row>
    <row r="132" spans="1:4" ht="12.75">
      <c r="A132" s="55" t="s">
        <v>22</v>
      </c>
      <c r="B132" s="75"/>
      <c r="C132" s="75" t="s">
        <v>44</v>
      </c>
      <c r="D132" s="87">
        <f>5600-779.8-500-100</f>
        <v>4220.2</v>
      </c>
    </row>
    <row r="133" spans="1:4" ht="191.25">
      <c r="A133" s="117" t="s">
        <v>311</v>
      </c>
      <c r="B133" s="133" t="s">
        <v>310</v>
      </c>
      <c r="C133" s="76"/>
      <c r="D133" s="87">
        <f>D134</f>
        <v>0</v>
      </c>
    </row>
    <row r="134" spans="1:4" ht="12.75">
      <c r="A134" s="74" t="s">
        <v>56</v>
      </c>
      <c r="B134" s="75"/>
      <c r="C134" s="76">
        <v>500</v>
      </c>
      <c r="D134" s="87">
        <f>D135</f>
        <v>0</v>
      </c>
    </row>
    <row r="135" spans="1:4" ht="13.5" customHeight="1">
      <c r="A135" s="68" t="s">
        <v>22</v>
      </c>
      <c r="B135" s="75"/>
      <c r="C135" s="76">
        <v>540</v>
      </c>
      <c r="D135" s="87">
        <f>31300-21090.111-10209.889</f>
        <v>0</v>
      </c>
    </row>
    <row r="136" spans="1:4" ht="22.5">
      <c r="A136" s="117" t="s">
        <v>391</v>
      </c>
      <c r="B136" s="75" t="s">
        <v>312</v>
      </c>
      <c r="C136" s="76"/>
      <c r="D136" s="87">
        <f>D139+D137</f>
        <v>138489.8</v>
      </c>
    </row>
    <row r="137" spans="1:4" ht="22.5">
      <c r="A137" s="68" t="s">
        <v>94</v>
      </c>
      <c r="B137" s="75"/>
      <c r="C137" s="134">
        <v>200</v>
      </c>
      <c r="D137" s="87">
        <f>D138</f>
        <v>0</v>
      </c>
    </row>
    <row r="138" spans="1:4" ht="22.5">
      <c r="A138" s="68" t="s">
        <v>95</v>
      </c>
      <c r="B138" s="75"/>
      <c r="C138" s="75" t="s">
        <v>48</v>
      </c>
      <c r="D138" s="87">
        <f>7951-7951</f>
        <v>0</v>
      </c>
    </row>
    <row r="139" spans="1:4" ht="12.75">
      <c r="A139" s="74" t="s">
        <v>56</v>
      </c>
      <c r="B139" s="75"/>
      <c r="C139" s="76">
        <v>500</v>
      </c>
      <c r="D139" s="87">
        <f>D140</f>
        <v>138489.8</v>
      </c>
    </row>
    <row r="140" spans="1:4" ht="12.75">
      <c r="A140" s="68" t="s">
        <v>22</v>
      </c>
      <c r="B140" s="75"/>
      <c r="C140" s="76">
        <v>540</v>
      </c>
      <c r="D140" s="87">
        <f>2049+38919+84430+13091.8</f>
        <v>138489.8</v>
      </c>
    </row>
    <row r="141" spans="1:4" ht="22.5">
      <c r="A141" s="70" t="s">
        <v>337</v>
      </c>
      <c r="B141" s="75" t="s">
        <v>157</v>
      </c>
      <c r="C141" s="76"/>
      <c r="D141" s="87">
        <f>D142</f>
        <v>3940</v>
      </c>
    </row>
    <row r="142" spans="1:4" ht="22.5">
      <c r="A142" s="68" t="s">
        <v>158</v>
      </c>
      <c r="B142" s="75" t="s">
        <v>159</v>
      </c>
      <c r="C142" s="76"/>
      <c r="D142" s="87">
        <f>D143+D146+D149</f>
        <v>3940</v>
      </c>
    </row>
    <row r="143" spans="1:4" ht="168.75">
      <c r="A143" s="132" t="s">
        <v>309</v>
      </c>
      <c r="B143" s="75" t="s">
        <v>160</v>
      </c>
      <c r="C143" s="76"/>
      <c r="D143" s="87">
        <f>D144</f>
        <v>2710</v>
      </c>
    </row>
    <row r="144" spans="1:4" ht="12.75">
      <c r="A144" s="74" t="s">
        <v>56</v>
      </c>
      <c r="B144" s="75"/>
      <c r="C144" s="76">
        <v>500</v>
      </c>
      <c r="D144" s="87">
        <f>D145</f>
        <v>2710</v>
      </c>
    </row>
    <row r="145" spans="1:4" ht="12.75">
      <c r="A145" s="68" t="s">
        <v>22</v>
      </c>
      <c r="B145" s="75"/>
      <c r="C145" s="75" t="s">
        <v>44</v>
      </c>
      <c r="D145" s="87">
        <f>2860-150</f>
        <v>2710</v>
      </c>
    </row>
    <row r="146" spans="1:4" ht="180">
      <c r="A146" s="117" t="s">
        <v>339</v>
      </c>
      <c r="B146" s="75" t="s">
        <v>161</v>
      </c>
      <c r="C146" s="76"/>
      <c r="D146" s="87">
        <f>D147</f>
        <v>1230</v>
      </c>
    </row>
    <row r="147" spans="1:4" ht="12.75">
      <c r="A147" s="68" t="s">
        <v>56</v>
      </c>
      <c r="B147" s="75"/>
      <c r="C147" s="76">
        <v>500</v>
      </c>
      <c r="D147" s="87">
        <f>D148</f>
        <v>1230</v>
      </c>
    </row>
    <row r="148" spans="1:4" ht="12.75">
      <c r="A148" s="68" t="s">
        <v>22</v>
      </c>
      <c r="B148" s="75"/>
      <c r="C148" s="75" t="s">
        <v>44</v>
      </c>
      <c r="D148" s="87">
        <f>3200-1000+500-1470</f>
        <v>1230</v>
      </c>
    </row>
    <row r="149" spans="1:4" ht="168.75">
      <c r="A149" s="141" t="s">
        <v>375</v>
      </c>
      <c r="B149" s="75" t="s">
        <v>162</v>
      </c>
      <c r="C149" s="76"/>
      <c r="D149" s="87">
        <f>D150</f>
        <v>0</v>
      </c>
    </row>
    <row r="150" spans="1:4" ht="12.75">
      <c r="A150" s="68" t="s">
        <v>56</v>
      </c>
      <c r="B150" s="75"/>
      <c r="C150" s="76">
        <v>500</v>
      </c>
      <c r="D150" s="87">
        <f>D151</f>
        <v>0</v>
      </c>
    </row>
    <row r="151" spans="1:4" ht="12.75">
      <c r="A151" s="68" t="s">
        <v>22</v>
      </c>
      <c r="B151" s="75"/>
      <c r="C151" s="75" t="s">
        <v>44</v>
      </c>
      <c r="D151" s="87">
        <f>210-210</f>
        <v>0</v>
      </c>
    </row>
    <row r="152" spans="1:4" ht="22.5">
      <c r="A152" s="68" t="s">
        <v>163</v>
      </c>
      <c r="B152" s="75" t="s">
        <v>164</v>
      </c>
      <c r="C152" s="76"/>
      <c r="D152" s="87">
        <f>D153</f>
        <v>5675.5</v>
      </c>
    </row>
    <row r="153" spans="1:4" ht="22.5">
      <c r="A153" s="60" t="s">
        <v>76</v>
      </c>
      <c r="B153" s="75" t="s">
        <v>165</v>
      </c>
      <c r="C153" s="75"/>
      <c r="D153" s="87">
        <f>D154+D160+D157</f>
        <v>5675.5</v>
      </c>
    </row>
    <row r="154" spans="1:4" ht="112.5">
      <c r="A154" s="117" t="s">
        <v>304</v>
      </c>
      <c r="B154" s="75" t="s">
        <v>166</v>
      </c>
      <c r="C154" s="75"/>
      <c r="D154" s="87">
        <f>D155</f>
        <v>0</v>
      </c>
    </row>
    <row r="155" spans="1:4" ht="12.75">
      <c r="A155" s="68" t="s">
        <v>56</v>
      </c>
      <c r="B155" s="75"/>
      <c r="C155" s="75" t="s">
        <v>57</v>
      </c>
      <c r="D155" s="87">
        <f>D156</f>
        <v>0</v>
      </c>
    </row>
    <row r="156" spans="1:4" ht="12.75">
      <c r="A156" s="68" t="s">
        <v>22</v>
      </c>
      <c r="B156" s="75"/>
      <c r="C156" s="75" t="s">
        <v>44</v>
      </c>
      <c r="D156" s="87">
        <f>218+48.5-266.5</f>
        <v>0</v>
      </c>
    </row>
    <row r="157" spans="1:4" ht="45">
      <c r="A157" s="70" t="s">
        <v>378</v>
      </c>
      <c r="B157" s="136" t="s">
        <v>377</v>
      </c>
      <c r="C157" s="136"/>
      <c r="D157" s="137">
        <f>D158</f>
        <v>18.5</v>
      </c>
    </row>
    <row r="158" spans="1:4" ht="12.75">
      <c r="A158" s="139" t="s">
        <v>56</v>
      </c>
      <c r="B158" s="136"/>
      <c r="C158" s="136" t="s">
        <v>57</v>
      </c>
      <c r="D158" s="137">
        <f>D159</f>
        <v>18.5</v>
      </c>
    </row>
    <row r="159" spans="1:4" ht="12.75">
      <c r="A159" s="139" t="s">
        <v>22</v>
      </c>
      <c r="B159" s="136"/>
      <c r="C159" s="136" t="s">
        <v>44</v>
      </c>
      <c r="D159" s="137">
        <v>18.5</v>
      </c>
    </row>
    <row r="160" spans="1:4" ht="33.75">
      <c r="A160" s="117" t="s">
        <v>395</v>
      </c>
      <c r="B160" s="75" t="s">
        <v>357</v>
      </c>
      <c r="C160" s="75"/>
      <c r="D160" s="87">
        <f>D161</f>
        <v>5657</v>
      </c>
    </row>
    <row r="161" spans="1:4" ht="12.75">
      <c r="A161" s="68" t="s">
        <v>56</v>
      </c>
      <c r="B161" s="75"/>
      <c r="C161" s="75" t="s">
        <v>57</v>
      </c>
      <c r="D161" s="87">
        <f>D162</f>
        <v>5657</v>
      </c>
    </row>
    <row r="162" spans="1:4" ht="12.75">
      <c r="A162" s="68" t="s">
        <v>22</v>
      </c>
      <c r="B162" s="75"/>
      <c r="C162" s="75" t="s">
        <v>44</v>
      </c>
      <c r="D162" s="87">
        <f>57+5600</f>
        <v>5657</v>
      </c>
    </row>
    <row r="163" spans="1:4" ht="22.5">
      <c r="A163" s="72" t="s">
        <v>340</v>
      </c>
      <c r="B163" s="80" t="s">
        <v>168</v>
      </c>
      <c r="C163" s="80"/>
      <c r="D163" s="95">
        <f>D164+D213+D238</f>
        <v>361698.95</v>
      </c>
    </row>
    <row r="164" spans="1:4" ht="22.5">
      <c r="A164" s="68" t="s">
        <v>169</v>
      </c>
      <c r="B164" s="75" t="s">
        <v>170</v>
      </c>
      <c r="C164" s="75"/>
      <c r="D164" s="87">
        <f>D165+D184+D206</f>
        <v>273783.33</v>
      </c>
    </row>
    <row r="165" spans="1:4" ht="22.5">
      <c r="A165" s="55" t="s">
        <v>171</v>
      </c>
      <c r="B165" s="75" t="s">
        <v>172</v>
      </c>
      <c r="C165" s="75"/>
      <c r="D165" s="87">
        <f>D166+D169+D175+D172+D178+D181</f>
        <v>207910.91999999998</v>
      </c>
    </row>
    <row r="166" spans="1:4" ht="168.75">
      <c r="A166" s="117" t="s">
        <v>359</v>
      </c>
      <c r="B166" s="75" t="s">
        <v>173</v>
      </c>
      <c r="C166" s="75"/>
      <c r="D166" s="87">
        <f>D167</f>
        <v>38145.799999999996</v>
      </c>
    </row>
    <row r="167" spans="1:4" ht="12.75">
      <c r="A167" s="68" t="s">
        <v>56</v>
      </c>
      <c r="B167" s="75"/>
      <c r="C167" s="79">
        <v>500</v>
      </c>
      <c r="D167" s="103">
        <f>D168</f>
        <v>38145.799999999996</v>
      </c>
    </row>
    <row r="168" spans="1:4" ht="12.75">
      <c r="A168" s="68" t="s">
        <v>22</v>
      </c>
      <c r="B168" s="75"/>
      <c r="C168" s="75" t="s">
        <v>44</v>
      </c>
      <c r="D168" s="103">
        <f>44013.2+11380-3500-7880-5867.4</f>
        <v>38145.799999999996</v>
      </c>
    </row>
    <row r="169" spans="1:4" ht="12.75">
      <c r="A169" s="70" t="s">
        <v>174</v>
      </c>
      <c r="B169" s="75" t="s">
        <v>175</v>
      </c>
      <c r="C169" s="75"/>
      <c r="D169" s="103">
        <f>D170</f>
        <v>0</v>
      </c>
    </row>
    <row r="170" spans="1:4" ht="22.5">
      <c r="A170" s="68" t="s">
        <v>94</v>
      </c>
      <c r="B170" s="75"/>
      <c r="C170" s="75" t="s">
        <v>47</v>
      </c>
      <c r="D170" s="103">
        <f>D171</f>
        <v>0</v>
      </c>
    </row>
    <row r="171" spans="1:4" ht="22.5">
      <c r="A171" s="68" t="s">
        <v>95</v>
      </c>
      <c r="B171" s="75"/>
      <c r="C171" s="101" t="s">
        <v>48</v>
      </c>
      <c r="D171" s="115">
        <f>6100-3000-3100</f>
        <v>0</v>
      </c>
    </row>
    <row r="172" spans="1:4" ht="22.5">
      <c r="A172" s="117" t="s">
        <v>441</v>
      </c>
      <c r="B172" s="75" t="s">
        <v>365</v>
      </c>
      <c r="C172" s="101"/>
      <c r="D172" s="115">
        <f>D173</f>
        <v>200</v>
      </c>
    </row>
    <row r="173" spans="1:4" ht="22.5">
      <c r="A173" s="68" t="s">
        <v>94</v>
      </c>
      <c r="B173" s="75"/>
      <c r="C173" s="75" t="s">
        <v>47</v>
      </c>
      <c r="D173" s="103">
        <f>D174</f>
        <v>200</v>
      </c>
    </row>
    <row r="174" spans="1:4" ht="22.5">
      <c r="A174" s="68" t="s">
        <v>95</v>
      </c>
      <c r="B174" s="75"/>
      <c r="C174" s="101" t="s">
        <v>48</v>
      </c>
      <c r="D174" s="115">
        <f>1000-800</f>
        <v>200</v>
      </c>
    </row>
    <row r="175" spans="1:4" ht="22.5">
      <c r="A175" s="70" t="s">
        <v>321</v>
      </c>
      <c r="B175" s="136" t="s">
        <v>361</v>
      </c>
      <c r="C175" s="75"/>
      <c r="D175" s="87">
        <f>D176</f>
        <v>167453.43</v>
      </c>
    </row>
    <row r="176" spans="1:4" ht="22.5">
      <c r="A176" s="68" t="s">
        <v>341</v>
      </c>
      <c r="B176" s="75"/>
      <c r="C176" s="75" t="s">
        <v>47</v>
      </c>
      <c r="D176" s="87">
        <f>D177</f>
        <v>167453.43</v>
      </c>
    </row>
    <row r="177" spans="1:6" ht="22.5">
      <c r="A177" s="68" t="s">
        <v>342</v>
      </c>
      <c r="B177" s="75"/>
      <c r="C177" s="75" t="s">
        <v>48</v>
      </c>
      <c r="D177" s="87">
        <f>12581+5880.8+1534+167504.2+30000-50046.57</f>
        <v>167453.43</v>
      </c>
      <c r="E177" s="39"/>
      <c r="F177" s="57"/>
    </row>
    <row r="178" spans="1:6" ht="12.75">
      <c r="A178" s="117" t="s">
        <v>406</v>
      </c>
      <c r="B178" s="75" t="s">
        <v>405</v>
      </c>
      <c r="C178" s="75"/>
      <c r="D178" s="125">
        <f>D179</f>
        <v>1827.68</v>
      </c>
      <c r="E178" s="39"/>
      <c r="F178" s="57"/>
    </row>
    <row r="179" spans="1:6" ht="22.5">
      <c r="A179" s="68" t="s">
        <v>94</v>
      </c>
      <c r="B179" s="75"/>
      <c r="C179" s="75" t="s">
        <v>47</v>
      </c>
      <c r="D179" s="125">
        <f>D180</f>
        <v>1827.68</v>
      </c>
      <c r="E179" s="39"/>
      <c r="F179" s="57"/>
    </row>
    <row r="180" spans="1:6" ht="22.5">
      <c r="A180" s="68" t="s">
        <v>95</v>
      </c>
      <c r="B180" s="75"/>
      <c r="C180" s="75" t="s">
        <v>48</v>
      </c>
      <c r="D180" s="125">
        <f>1870.45-62.77+150-130</f>
        <v>1827.68</v>
      </c>
      <c r="E180" s="39"/>
      <c r="F180" s="57"/>
    </row>
    <row r="181" spans="1:6" ht="22.5">
      <c r="A181" s="70" t="s">
        <v>440</v>
      </c>
      <c r="B181" s="75" t="s">
        <v>454</v>
      </c>
      <c r="C181" s="75"/>
      <c r="D181" s="125">
        <f>D182</f>
        <v>284.01</v>
      </c>
      <c r="E181" s="39"/>
      <c r="F181" s="57"/>
    </row>
    <row r="182" spans="1:6" ht="22.5">
      <c r="A182" s="60" t="s">
        <v>94</v>
      </c>
      <c r="B182" s="75"/>
      <c r="C182" s="75" t="s">
        <v>47</v>
      </c>
      <c r="D182" s="125">
        <f>D183</f>
        <v>284.01</v>
      </c>
      <c r="E182" s="39"/>
      <c r="F182" s="57"/>
    </row>
    <row r="183" spans="1:6" ht="22.5">
      <c r="A183" s="68" t="s">
        <v>95</v>
      </c>
      <c r="B183" s="75"/>
      <c r="C183" s="75" t="s">
        <v>48</v>
      </c>
      <c r="D183" s="125">
        <f>221.24+62.77</f>
        <v>284.01</v>
      </c>
      <c r="E183" s="39"/>
      <c r="F183" s="57"/>
    </row>
    <row r="184" spans="1:6" ht="12.75">
      <c r="A184" s="70" t="s">
        <v>176</v>
      </c>
      <c r="B184" s="75" t="s">
        <v>177</v>
      </c>
      <c r="C184" s="75"/>
      <c r="D184" s="87">
        <f>D185+D188+D191+D194+D197+D200+D203</f>
        <v>45046.33</v>
      </c>
      <c r="E184" s="39"/>
      <c r="F184" s="57"/>
    </row>
    <row r="185" spans="1:6" ht="192" customHeight="1">
      <c r="A185" s="117" t="s">
        <v>369</v>
      </c>
      <c r="B185" s="75" t="s">
        <v>178</v>
      </c>
      <c r="C185" s="75"/>
      <c r="D185" s="87">
        <f>D186</f>
        <v>30100.83</v>
      </c>
      <c r="E185" s="39"/>
      <c r="F185" s="57"/>
    </row>
    <row r="186" spans="1:4" ht="12.75">
      <c r="A186" s="68" t="s">
        <v>56</v>
      </c>
      <c r="B186" s="75"/>
      <c r="C186" s="75" t="s">
        <v>57</v>
      </c>
      <c r="D186" s="87">
        <f>D187</f>
        <v>30100.83</v>
      </c>
    </row>
    <row r="187" spans="1:4" ht="12.75">
      <c r="A187" s="68" t="s">
        <v>22</v>
      </c>
      <c r="B187" s="75"/>
      <c r="C187" s="75" t="s">
        <v>44</v>
      </c>
      <c r="D187" s="87">
        <f>16333+3000+10024.889+2930.111-1428.17-759</f>
        <v>30100.83</v>
      </c>
    </row>
    <row r="188" spans="1:4" ht="22.5">
      <c r="A188" s="70" t="s">
        <v>322</v>
      </c>
      <c r="B188" s="75" t="s">
        <v>179</v>
      </c>
      <c r="C188" s="87"/>
      <c r="D188" s="87">
        <f>D189</f>
        <v>9885</v>
      </c>
    </row>
    <row r="189" spans="1:4" ht="22.5">
      <c r="A189" s="68" t="s">
        <v>94</v>
      </c>
      <c r="B189" s="75"/>
      <c r="C189" s="75" t="s">
        <v>47</v>
      </c>
      <c r="D189" s="87">
        <f>D190</f>
        <v>9885</v>
      </c>
    </row>
    <row r="190" spans="1:4" ht="22.5">
      <c r="A190" s="68" t="s">
        <v>95</v>
      </c>
      <c r="B190" s="75"/>
      <c r="C190" s="75" t="s">
        <v>48</v>
      </c>
      <c r="D190" s="87">
        <f>15400-65-150-5300</f>
        <v>9885</v>
      </c>
    </row>
    <row r="191" spans="1:4" ht="12.75">
      <c r="A191" s="70" t="s">
        <v>323</v>
      </c>
      <c r="B191" s="75" t="s">
        <v>180</v>
      </c>
      <c r="C191" s="75"/>
      <c r="D191" s="87">
        <f>D192</f>
        <v>750</v>
      </c>
    </row>
    <row r="192" spans="1:4" ht="22.5">
      <c r="A192" s="60" t="s">
        <v>94</v>
      </c>
      <c r="B192" s="75"/>
      <c r="C192" s="75" t="s">
        <v>47</v>
      </c>
      <c r="D192" s="87">
        <f>D193</f>
        <v>750</v>
      </c>
    </row>
    <row r="193" spans="1:4" ht="22.5">
      <c r="A193" s="68" t="s">
        <v>95</v>
      </c>
      <c r="B193" s="75"/>
      <c r="C193" s="75" t="s">
        <v>48</v>
      </c>
      <c r="D193" s="87">
        <f>2100-1350</f>
        <v>750</v>
      </c>
    </row>
    <row r="194" spans="1:4" ht="112.5">
      <c r="A194" s="117" t="s">
        <v>380</v>
      </c>
      <c r="B194" s="160" t="s">
        <v>379</v>
      </c>
      <c r="C194" s="75"/>
      <c r="D194" s="87">
        <f>D195</f>
        <v>2426</v>
      </c>
    </row>
    <row r="195" spans="1:4" ht="12.75">
      <c r="A195" s="68" t="s">
        <v>56</v>
      </c>
      <c r="B195" s="52"/>
      <c r="C195" s="75" t="s">
        <v>57</v>
      </c>
      <c r="D195" s="87">
        <f>D196</f>
        <v>2426</v>
      </c>
    </row>
    <row r="196" spans="1:4" ht="12.75">
      <c r="A196" s="68" t="s">
        <v>22</v>
      </c>
      <c r="B196" s="52"/>
      <c r="C196" s="75" t="s">
        <v>44</v>
      </c>
      <c r="D196" s="87">
        <f>3377-951</f>
        <v>2426</v>
      </c>
    </row>
    <row r="197" spans="1:4" ht="12.75">
      <c r="A197" s="135" t="s">
        <v>368</v>
      </c>
      <c r="B197" s="136" t="s">
        <v>328</v>
      </c>
      <c r="C197" s="136"/>
      <c r="D197" s="137">
        <f>D198</f>
        <v>34.5</v>
      </c>
    </row>
    <row r="198" spans="1:4" ht="12.75">
      <c r="A198" s="138" t="s">
        <v>233</v>
      </c>
      <c r="B198" s="136"/>
      <c r="C198" s="136" t="s">
        <v>60</v>
      </c>
      <c r="D198" s="137">
        <f>D199</f>
        <v>34.5</v>
      </c>
    </row>
    <row r="199" spans="1:4" ht="12.75">
      <c r="A199" s="139" t="s">
        <v>329</v>
      </c>
      <c r="B199" s="136"/>
      <c r="C199" s="136" t="s">
        <v>330</v>
      </c>
      <c r="D199" s="137">
        <f>52-17.5</f>
        <v>34.5</v>
      </c>
    </row>
    <row r="200" spans="1:4" ht="15.75" customHeight="1">
      <c r="A200" s="135" t="s">
        <v>364</v>
      </c>
      <c r="B200" s="136" t="s">
        <v>363</v>
      </c>
      <c r="C200" s="136"/>
      <c r="D200" s="137">
        <f>D201</f>
        <v>100</v>
      </c>
    </row>
    <row r="201" spans="1:4" ht="22.5">
      <c r="A201" s="60" t="s">
        <v>94</v>
      </c>
      <c r="B201" s="75"/>
      <c r="C201" s="75" t="s">
        <v>47</v>
      </c>
      <c r="D201" s="137">
        <f>D202</f>
        <v>100</v>
      </c>
    </row>
    <row r="202" spans="1:4" ht="22.5">
      <c r="A202" s="68" t="s">
        <v>95</v>
      </c>
      <c r="B202" s="75"/>
      <c r="C202" s="75" t="s">
        <v>48</v>
      </c>
      <c r="D202" s="137">
        <v>100</v>
      </c>
    </row>
    <row r="203" spans="1:4" ht="160.5" customHeight="1">
      <c r="A203" s="117" t="s">
        <v>374</v>
      </c>
      <c r="B203" s="75" t="s">
        <v>373</v>
      </c>
      <c r="C203" s="75"/>
      <c r="D203" s="137">
        <f>D204</f>
        <v>1750</v>
      </c>
    </row>
    <row r="204" spans="1:4" ht="12.75">
      <c r="A204" s="68" t="s">
        <v>56</v>
      </c>
      <c r="B204" s="75"/>
      <c r="C204" s="75" t="s">
        <v>57</v>
      </c>
      <c r="D204" s="137">
        <f>D205</f>
        <v>1750</v>
      </c>
    </row>
    <row r="205" spans="1:4" ht="12.75">
      <c r="A205" s="68" t="s">
        <v>22</v>
      </c>
      <c r="B205" s="75"/>
      <c r="C205" s="75" t="s">
        <v>44</v>
      </c>
      <c r="D205" s="137">
        <f>3500-1750</f>
        <v>1750</v>
      </c>
    </row>
    <row r="206" spans="1:4" ht="22.5">
      <c r="A206" s="132" t="s">
        <v>430</v>
      </c>
      <c r="B206" s="75" t="s">
        <v>429</v>
      </c>
      <c r="C206" s="75"/>
      <c r="D206" s="137">
        <f>D207+D210</f>
        <v>20826.08</v>
      </c>
    </row>
    <row r="207" spans="1:4" ht="12.75">
      <c r="A207" s="70" t="s">
        <v>413</v>
      </c>
      <c r="B207" s="75" t="s">
        <v>414</v>
      </c>
      <c r="C207" s="75"/>
      <c r="D207" s="125">
        <f>D208</f>
        <v>14358.08</v>
      </c>
    </row>
    <row r="208" spans="1:4" ht="12.75">
      <c r="A208" s="68" t="s">
        <v>56</v>
      </c>
      <c r="B208" s="75"/>
      <c r="C208" s="75" t="s">
        <v>57</v>
      </c>
      <c r="D208" s="125">
        <f>D209</f>
        <v>14358.08</v>
      </c>
    </row>
    <row r="209" spans="1:4" ht="12.75">
      <c r="A209" s="68" t="s">
        <v>22</v>
      </c>
      <c r="B209" s="75"/>
      <c r="C209" s="75" t="s">
        <v>44</v>
      </c>
      <c r="D209" s="125">
        <f>9047.24+5069.72-35.59+1428.17-896.99-254.47</f>
        <v>14358.08</v>
      </c>
    </row>
    <row r="210" spans="1:4" ht="22.5">
      <c r="A210" s="117" t="s">
        <v>424</v>
      </c>
      <c r="B210" s="75" t="s">
        <v>420</v>
      </c>
      <c r="C210" s="75"/>
      <c r="D210" s="125">
        <f>D211</f>
        <v>6468</v>
      </c>
    </row>
    <row r="211" spans="1:4" ht="22.5">
      <c r="A211" s="60" t="s">
        <v>94</v>
      </c>
      <c r="B211" s="75"/>
      <c r="C211" s="75" t="s">
        <v>47</v>
      </c>
      <c r="D211" s="125">
        <f>D212</f>
        <v>6468</v>
      </c>
    </row>
    <row r="212" spans="1:4" ht="22.5">
      <c r="A212" s="68" t="s">
        <v>95</v>
      </c>
      <c r="B212" s="75"/>
      <c r="C212" s="75" t="s">
        <v>48</v>
      </c>
      <c r="D212" s="125">
        <f>6435+65-32</f>
        <v>6468</v>
      </c>
    </row>
    <row r="213" spans="1:4" ht="22.5">
      <c r="A213" s="117" t="s">
        <v>181</v>
      </c>
      <c r="B213" s="75" t="s">
        <v>182</v>
      </c>
      <c r="C213" s="75"/>
      <c r="D213" s="87">
        <f>D214+D221+D231</f>
        <v>52490.41</v>
      </c>
    </row>
    <row r="214" spans="1:4" ht="22.5">
      <c r="A214" s="68" t="s">
        <v>183</v>
      </c>
      <c r="B214" s="75" t="s">
        <v>184</v>
      </c>
      <c r="C214" s="75"/>
      <c r="D214" s="87">
        <f>D215+D218</f>
        <v>7447.4</v>
      </c>
    </row>
    <row r="215" spans="1:4" ht="168.75">
      <c r="A215" s="150" t="s">
        <v>358</v>
      </c>
      <c r="B215" s="136" t="s">
        <v>185</v>
      </c>
      <c r="C215" s="136"/>
      <c r="D215" s="87">
        <f>D216</f>
        <v>2425.3999999999996</v>
      </c>
    </row>
    <row r="216" spans="1:4" ht="12.75">
      <c r="A216" s="139" t="s">
        <v>56</v>
      </c>
      <c r="B216" s="136"/>
      <c r="C216" s="136" t="s">
        <v>57</v>
      </c>
      <c r="D216" s="87">
        <f>D217</f>
        <v>2425.3999999999996</v>
      </c>
    </row>
    <row r="217" spans="1:4" ht="12.75">
      <c r="A217" s="139" t="s">
        <v>22</v>
      </c>
      <c r="B217" s="136"/>
      <c r="C217" s="136" t="s">
        <v>44</v>
      </c>
      <c r="D217" s="87">
        <f>13000-5022-5552.6</f>
        <v>2425.3999999999996</v>
      </c>
    </row>
    <row r="218" spans="1:4" ht="22.5">
      <c r="A218" s="150" t="s">
        <v>382</v>
      </c>
      <c r="B218" s="136" t="s">
        <v>381</v>
      </c>
      <c r="C218" s="136"/>
      <c r="D218" s="137">
        <f>D219</f>
        <v>5022</v>
      </c>
    </row>
    <row r="219" spans="1:4" ht="22.5">
      <c r="A219" s="68" t="s">
        <v>94</v>
      </c>
      <c r="B219" s="75"/>
      <c r="C219" s="75" t="s">
        <v>47</v>
      </c>
      <c r="D219" s="137">
        <f>D220</f>
        <v>5022</v>
      </c>
    </row>
    <row r="220" spans="1:4" ht="22.5">
      <c r="A220" s="68" t="s">
        <v>95</v>
      </c>
      <c r="B220" s="75"/>
      <c r="C220" s="75" t="s">
        <v>48</v>
      </c>
      <c r="D220" s="137">
        <v>5022</v>
      </c>
    </row>
    <row r="221" spans="1:4" ht="22.5">
      <c r="A221" s="70" t="s">
        <v>186</v>
      </c>
      <c r="B221" s="75" t="s">
        <v>187</v>
      </c>
      <c r="C221" s="75"/>
      <c r="D221" s="87">
        <f>D222+D228+D225</f>
        <v>33750</v>
      </c>
    </row>
    <row r="222" spans="1:4" ht="22.5">
      <c r="A222" s="70" t="s">
        <v>343</v>
      </c>
      <c r="B222" s="75" t="s">
        <v>188</v>
      </c>
      <c r="C222" s="75"/>
      <c r="D222" s="87">
        <f>D223</f>
        <v>33560</v>
      </c>
    </row>
    <row r="223" spans="1:4" ht="22.5">
      <c r="A223" s="68" t="s">
        <v>94</v>
      </c>
      <c r="B223" s="75"/>
      <c r="C223" s="75" t="s">
        <v>47</v>
      </c>
      <c r="D223" s="87">
        <f>D224</f>
        <v>33560</v>
      </c>
    </row>
    <row r="224" spans="1:4" ht="22.5">
      <c r="A224" s="68" t="s">
        <v>95</v>
      </c>
      <c r="B224" s="75"/>
      <c r="C224" s="75" t="s">
        <v>48</v>
      </c>
      <c r="D224" s="87">
        <f>35560-2000</f>
        <v>33560</v>
      </c>
    </row>
    <row r="225" spans="1:4" ht="12.75">
      <c r="A225" s="70" t="s">
        <v>438</v>
      </c>
      <c r="B225" s="75" t="s">
        <v>437</v>
      </c>
      <c r="C225" s="75"/>
      <c r="D225" s="87">
        <f>D226</f>
        <v>0</v>
      </c>
    </row>
    <row r="226" spans="1:4" ht="22.5">
      <c r="A226" s="68" t="s">
        <v>94</v>
      </c>
      <c r="B226" s="75"/>
      <c r="C226" s="75" t="s">
        <v>47</v>
      </c>
      <c r="D226" s="87">
        <f>D227</f>
        <v>0</v>
      </c>
    </row>
    <row r="227" spans="1:4" ht="22.5">
      <c r="A227" s="68" t="s">
        <v>95</v>
      </c>
      <c r="B227" s="75"/>
      <c r="C227" s="75" t="s">
        <v>48</v>
      </c>
      <c r="D227" s="87">
        <f>11958.97-11958.97</f>
        <v>0</v>
      </c>
    </row>
    <row r="228" spans="1:4" ht="45">
      <c r="A228" s="117" t="s">
        <v>324</v>
      </c>
      <c r="B228" s="75" t="s">
        <v>325</v>
      </c>
      <c r="C228" s="75"/>
      <c r="D228" s="87">
        <f>D229</f>
        <v>190</v>
      </c>
    </row>
    <row r="229" spans="1:4" ht="22.5">
      <c r="A229" s="68" t="s">
        <v>94</v>
      </c>
      <c r="B229" s="75"/>
      <c r="C229" s="75" t="s">
        <v>47</v>
      </c>
      <c r="D229" s="87">
        <f>D230</f>
        <v>190</v>
      </c>
    </row>
    <row r="230" spans="1:4" ht="22.5">
      <c r="A230" s="68" t="s">
        <v>95</v>
      </c>
      <c r="B230" s="75"/>
      <c r="C230" s="75" t="s">
        <v>48</v>
      </c>
      <c r="D230" s="87">
        <f>1360-1170</f>
        <v>190</v>
      </c>
    </row>
    <row r="231" spans="1:4" ht="29.25" customHeight="1">
      <c r="A231" s="132" t="s">
        <v>430</v>
      </c>
      <c r="B231" s="75" t="s">
        <v>431</v>
      </c>
      <c r="C231" s="75"/>
      <c r="D231" s="87">
        <f>D232+D235</f>
        <v>11293.010000000002</v>
      </c>
    </row>
    <row r="232" spans="1:4" ht="28.5" customHeight="1">
      <c r="A232" s="117" t="s">
        <v>421</v>
      </c>
      <c r="B232" s="75" t="s">
        <v>422</v>
      </c>
      <c r="C232" s="75"/>
      <c r="D232" s="87">
        <f>D233</f>
        <v>0</v>
      </c>
    </row>
    <row r="233" spans="1:4" ht="22.5">
      <c r="A233" s="68" t="s">
        <v>94</v>
      </c>
      <c r="B233" s="75"/>
      <c r="C233" s="75" t="s">
        <v>47</v>
      </c>
      <c r="D233" s="87">
        <f>D234</f>
        <v>0</v>
      </c>
    </row>
    <row r="234" spans="1:4" ht="22.5">
      <c r="A234" s="68" t="s">
        <v>95</v>
      </c>
      <c r="B234" s="75"/>
      <c r="C234" s="75" t="s">
        <v>48</v>
      </c>
      <c r="D234" s="87">
        <f>10455.15+2966.13-10455.15-2966.13</f>
        <v>0</v>
      </c>
    </row>
    <row r="235" spans="1:4" ht="33.75">
      <c r="A235" s="117" t="s">
        <v>423</v>
      </c>
      <c r="B235" s="75" t="s">
        <v>392</v>
      </c>
      <c r="C235" s="75"/>
      <c r="D235" s="87">
        <f>D236</f>
        <v>11293.010000000002</v>
      </c>
    </row>
    <row r="236" spans="1:4" ht="22.5">
      <c r="A236" s="68" t="s">
        <v>94</v>
      </c>
      <c r="B236" s="75"/>
      <c r="C236" s="75" t="s">
        <v>47</v>
      </c>
      <c r="D236" s="87">
        <f>D237</f>
        <v>11293.010000000002</v>
      </c>
    </row>
    <row r="237" spans="1:4" ht="22.5">
      <c r="A237" s="68" t="s">
        <v>95</v>
      </c>
      <c r="B237" s="75"/>
      <c r="C237" s="75" t="s">
        <v>48</v>
      </c>
      <c r="D237" s="87">
        <f>18500+7258.7+12601.08-2966.13-7258.7-11958.97-3803.83-1079.14</f>
        <v>11293.010000000002</v>
      </c>
    </row>
    <row r="238" spans="1:4" ht="33.75">
      <c r="A238" s="68" t="s">
        <v>189</v>
      </c>
      <c r="B238" s="75" t="s">
        <v>190</v>
      </c>
      <c r="C238" s="75"/>
      <c r="D238" s="87">
        <f>D239+D245</f>
        <v>35425.21</v>
      </c>
    </row>
    <row r="239" spans="1:4" ht="22.5">
      <c r="A239" s="68" t="s">
        <v>191</v>
      </c>
      <c r="B239" s="75" t="s">
        <v>192</v>
      </c>
      <c r="C239" s="75"/>
      <c r="D239" s="87">
        <f>D240</f>
        <v>2425.209999999999</v>
      </c>
    </row>
    <row r="240" spans="1:4" ht="22.5">
      <c r="A240" s="117" t="s">
        <v>360</v>
      </c>
      <c r="B240" s="75" t="s">
        <v>314</v>
      </c>
      <c r="C240" s="75"/>
      <c r="D240" s="87">
        <f>D241+D243</f>
        <v>2425.209999999999</v>
      </c>
    </row>
    <row r="241" spans="1:4" ht="22.5">
      <c r="A241" s="68" t="s">
        <v>94</v>
      </c>
      <c r="B241" s="75"/>
      <c r="C241" s="75" t="s">
        <v>47</v>
      </c>
      <c r="D241" s="87">
        <f>D242</f>
        <v>1683.9299999999994</v>
      </c>
    </row>
    <row r="242" spans="1:4" ht="22.5">
      <c r="A242" s="68" t="s">
        <v>95</v>
      </c>
      <c r="B242" s="75"/>
      <c r="C242" s="75" t="s">
        <v>48</v>
      </c>
      <c r="D242" s="87">
        <f>6000-119.42-39.81+106.37+1683.93-110.96-5836.18</f>
        <v>1683.9299999999994</v>
      </c>
    </row>
    <row r="243" spans="1:4" ht="12.75">
      <c r="A243" s="139" t="s">
        <v>56</v>
      </c>
      <c r="B243" s="136"/>
      <c r="C243" s="136" t="s">
        <v>57</v>
      </c>
      <c r="D243" s="87">
        <f>D244</f>
        <v>741.28</v>
      </c>
    </row>
    <row r="244" spans="1:4" ht="12.75">
      <c r="A244" s="139" t="s">
        <v>22</v>
      </c>
      <c r="B244" s="136"/>
      <c r="C244" s="136" t="s">
        <v>44</v>
      </c>
      <c r="D244" s="87">
        <f>420.94+119.42+140.31+39.81-374.94-106.37+391.15+110.96</f>
        <v>741.28</v>
      </c>
    </row>
    <row r="245" spans="1:4" ht="22.5">
      <c r="A245" s="60" t="s">
        <v>193</v>
      </c>
      <c r="B245" s="75" t="s">
        <v>194</v>
      </c>
      <c r="C245" s="75"/>
      <c r="D245" s="87">
        <f>D246</f>
        <v>33000</v>
      </c>
    </row>
    <row r="246" spans="1:4" ht="33.75">
      <c r="A246" s="70" t="s">
        <v>195</v>
      </c>
      <c r="B246" s="75" t="s">
        <v>196</v>
      </c>
      <c r="C246" s="75"/>
      <c r="D246" s="87">
        <f>D247</f>
        <v>33000</v>
      </c>
    </row>
    <row r="247" spans="1:4" ht="22.5">
      <c r="A247" s="68" t="s">
        <v>94</v>
      </c>
      <c r="B247" s="75"/>
      <c r="C247" s="75" t="s">
        <v>47</v>
      </c>
      <c r="D247" s="87">
        <f>D248</f>
        <v>33000</v>
      </c>
    </row>
    <row r="248" spans="1:4" ht="22.5">
      <c r="A248" s="68" t="s">
        <v>95</v>
      </c>
      <c r="B248" s="75"/>
      <c r="C248" s="75" t="s">
        <v>48</v>
      </c>
      <c r="D248" s="87">
        <v>33000</v>
      </c>
    </row>
    <row r="249" spans="1:4" ht="31.5">
      <c r="A249" s="119" t="s">
        <v>197</v>
      </c>
      <c r="B249" s="120" t="s">
        <v>198</v>
      </c>
      <c r="C249" s="120"/>
      <c r="D249" s="121">
        <f>D250+D260</f>
        <v>8995.22</v>
      </c>
    </row>
    <row r="250" spans="1:4" ht="22.5">
      <c r="A250" s="117" t="s">
        <v>77</v>
      </c>
      <c r="B250" s="75" t="s">
        <v>199</v>
      </c>
      <c r="C250" s="75"/>
      <c r="D250" s="87">
        <f>D251+D254+D257</f>
        <v>8850</v>
      </c>
    </row>
    <row r="251" spans="1:4" ht="71.25" customHeight="1">
      <c r="A251" s="117" t="s">
        <v>327</v>
      </c>
      <c r="B251" s="75" t="s">
        <v>200</v>
      </c>
      <c r="C251" s="75"/>
      <c r="D251" s="87">
        <f>D252</f>
        <v>8225.2</v>
      </c>
    </row>
    <row r="252" spans="1:4" ht="12.75">
      <c r="A252" s="68" t="s">
        <v>56</v>
      </c>
      <c r="B252" s="75"/>
      <c r="C252" s="75" t="s">
        <v>57</v>
      </c>
      <c r="D252" s="87">
        <f>D253</f>
        <v>8225.2</v>
      </c>
    </row>
    <row r="253" spans="1:4" ht="12.75">
      <c r="A253" s="68" t="s">
        <v>22</v>
      </c>
      <c r="B253" s="75"/>
      <c r="C253" s="75" t="s">
        <v>44</v>
      </c>
      <c r="D253" s="87">
        <f>9800-1574.8</f>
        <v>8225.2</v>
      </c>
    </row>
    <row r="254" spans="1:4" ht="78.75">
      <c r="A254" s="117" t="s">
        <v>326</v>
      </c>
      <c r="B254" s="75" t="s">
        <v>201</v>
      </c>
      <c r="C254" s="75"/>
      <c r="D254" s="87">
        <f>D255</f>
        <v>396</v>
      </c>
    </row>
    <row r="255" spans="1:4" ht="12.75">
      <c r="A255" s="68" t="s">
        <v>56</v>
      </c>
      <c r="B255" s="75"/>
      <c r="C255" s="75" t="s">
        <v>57</v>
      </c>
      <c r="D255" s="87">
        <f>D256</f>
        <v>396</v>
      </c>
    </row>
    <row r="256" spans="1:4" ht="12.75">
      <c r="A256" s="68" t="s">
        <v>22</v>
      </c>
      <c r="B256" s="75"/>
      <c r="C256" s="75" t="s">
        <v>44</v>
      </c>
      <c r="D256" s="87">
        <f>550-154</f>
        <v>396</v>
      </c>
    </row>
    <row r="257" spans="1:4" ht="78.75">
      <c r="A257" s="117" t="s">
        <v>202</v>
      </c>
      <c r="B257" s="75" t="s">
        <v>203</v>
      </c>
      <c r="C257" s="75"/>
      <c r="D257" s="87">
        <f>D258</f>
        <v>228.79999999999995</v>
      </c>
    </row>
    <row r="258" spans="1:4" ht="12.75">
      <c r="A258" s="68" t="s">
        <v>56</v>
      </c>
      <c r="B258" s="75"/>
      <c r="C258" s="75" t="s">
        <v>57</v>
      </c>
      <c r="D258" s="87">
        <f>D259</f>
        <v>228.79999999999995</v>
      </c>
    </row>
    <row r="259" spans="1:4" ht="12.75">
      <c r="A259" s="68" t="s">
        <v>22</v>
      </c>
      <c r="B259" s="75"/>
      <c r="C259" s="75" t="s">
        <v>44</v>
      </c>
      <c r="D259" s="87">
        <f>850-621.2</f>
        <v>228.79999999999995</v>
      </c>
    </row>
    <row r="260" spans="1:4" ht="22.5">
      <c r="A260" s="70" t="s">
        <v>84</v>
      </c>
      <c r="B260" s="75" t="s">
        <v>204</v>
      </c>
      <c r="C260" s="75"/>
      <c r="D260" s="87">
        <f>D261+D264</f>
        <v>145.22</v>
      </c>
    </row>
    <row r="261" spans="1:4" ht="101.25">
      <c r="A261" s="117" t="s">
        <v>344</v>
      </c>
      <c r="B261" s="75" t="s">
        <v>206</v>
      </c>
      <c r="C261" s="75"/>
      <c r="D261" s="87">
        <f>D262</f>
        <v>100.22</v>
      </c>
    </row>
    <row r="262" spans="1:4" ht="12.75">
      <c r="A262" s="68" t="s">
        <v>56</v>
      </c>
      <c r="B262" s="75"/>
      <c r="C262" s="75" t="s">
        <v>57</v>
      </c>
      <c r="D262" s="87">
        <f>D263</f>
        <v>100.22</v>
      </c>
    </row>
    <row r="263" spans="1:4" ht="12.75">
      <c r="A263" s="68" t="s">
        <v>22</v>
      </c>
      <c r="B263" s="75"/>
      <c r="C263" s="75" t="s">
        <v>44</v>
      </c>
      <c r="D263" s="87">
        <f>125+20.22-45</f>
        <v>100.22</v>
      </c>
    </row>
    <row r="264" spans="1:4" ht="67.5">
      <c r="A264" s="117" t="s">
        <v>408</v>
      </c>
      <c r="B264" s="75" t="s">
        <v>407</v>
      </c>
      <c r="C264" s="75"/>
      <c r="D264" s="87">
        <f>D265</f>
        <v>45</v>
      </c>
    </row>
    <row r="265" spans="1:4" ht="12.75">
      <c r="A265" s="68" t="s">
        <v>56</v>
      </c>
      <c r="B265" s="75"/>
      <c r="C265" s="75" t="s">
        <v>57</v>
      </c>
      <c r="D265" s="87">
        <f>D266</f>
        <v>45</v>
      </c>
    </row>
    <row r="266" spans="1:4" ht="12.75">
      <c r="A266" s="68" t="s">
        <v>22</v>
      </c>
      <c r="B266" s="75"/>
      <c r="C266" s="75" t="s">
        <v>44</v>
      </c>
      <c r="D266" s="87">
        <v>45</v>
      </c>
    </row>
    <row r="267" spans="1:4" ht="21">
      <c r="A267" s="119" t="s">
        <v>207</v>
      </c>
      <c r="B267" s="80" t="s">
        <v>208</v>
      </c>
      <c r="C267" s="80"/>
      <c r="D267" s="95">
        <f>D268</f>
        <v>22285.100000000006</v>
      </c>
    </row>
    <row r="268" spans="1:4" ht="33.75">
      <c r="A268" s="70" t="s">
        <v>209</v>
      </c>
      <c r="B268" s="75" t="s">
        <v>210</v>
      </c>
      <c r="C268" s="75"/>
      <c r="D268" s="87">
        <f>D269+D272</f>
        <v>22285.100000000006</v>
      </c>
    </row>
    <row r="269" spans="1:4" ht="12.75">
      <c r="A269" s="70" t="s">
        <v>80</v>
      </c>
      <c r="B269" s="75" t="s">
        <v>211</v>
      </c>
      <c r="C269" s="75"/>
      <c r="D269" s="87">
        <f>D270</f>
        <v>1171.34</v>
      </c>
    </row>
    <row r="270" spans="1:4" ht="22.5">
      <c r="A270" s="68" t="s">
        <v>94</v>
      </c>
      <c r="B270" s="75"/>
      <c r="C270" s="75" t="s">
        <v>47</v>
      </c>
      <c r="D270" s="87">
        <f>D271</f>
        <v>1171.34</v>
      </c>
    </row>
    <row r="271" spans="1:4" ht="22.5">
      <c r="A271" s="60" t="s">
        <v>95</v>
      </c>
      <c r="B271" s="75"/>
      <c r="C271" s="75" t="s">
        <v>48</v>
      </c>
      <c r="D271" s="87">
        <f>1200-28.66</f>
        <v>1171.34</v>
      </c>
    </row>
    <row r="272" spans="1:4" ht="12.75">
      <c r="A272" s="70" t="s">
        <v>32</v>
      </c>
      <c r="B272" s="75" t="s">
        <v>212</v>
      </c>
      <c r="C272" s="75"/>
      <c r="D272" s="87">
        <f>D273+D275+D277</f>
        <v>21113.760000000006</v>
      </c>
    </row>
    <row r="273" spans="1:4" ht="45">
      <c r="A273" s="68" t="s">
        <v>136</v>
      </c>
      <c r="B273" s="75"/>
      <c r="C273" s="75" t="s">
        <v>46</v>
      </c>
      <c r="D273" s="87">
        <f>D274</f>
        <v>17778.730000000003</v>
      </c>
    </row>
    <row r="274" spans="1:4" ht="12.75">
      <c r="A274" s="68" t="s">
        <v>59</v>
      </c>
      <c r="B274" s="75"/>
      <c r="C274" s="75" t="s">
        <v>58</v>
      </c>
      <c r="D274" s="87">
        <f>13871.7+3+4189.2+5-290.17</f>
        <v>17778.730000000003</v>
      </c>
    </row>
    <row r="275" spans="1:4" ht="22.5">
      <c r="A275" s="68" t="s">
        <v>94</v>
      </c>
      <c r="B275" s="75"/>
      <c r="C275" s="75" t="s">
        <v>47</v>
      </c>
      <c r="D275" s="87">
        <f>D276</f>
        <v>3315.04</v>
      </c>
    </row>
    <row r="276" spans="1:4" ht="22.5">
      <c r="A276" s="68" t="s">
        <v>95</v>
      </c>
      <c r="B276" s="75"/>
      <c r="C276" s="75" t="s">
        <v>48</v>
      </c>
      <c r="D276" s="87">
        <f>3925.9-5-7-598.86</f>
        <v>3315.04</v>
      </c>
    </row>
    <row r="277" spans="1:4" ht="12.75">
      <c r="A277" s="68" t="s">
        <v>49</v>
      </c>
      <c r="B277" s="75"/>
      <c r="C277" s="75" t="s">
        <v>51</v>
      </c>
      <c r="D277" s="87">
        <f>D278</f>
        <v>19.99</v>
      </c>
    </row>
    <row r="278" spans="1:4" ht="12.75">
      <c r="A278" s="69" t="s">
        <v>50</v>
      </c>
      <c r="B278" s="75"/>
      <c r="C278" s="75" t="s">
        <v>55</v>
      </c>
      <c r="D278" s="87">
        <f>14+7-1.01</f>
        <v>19.99</v>
      </c>
    </row>
    <row r="279" spans="1:4" ht="33.75">
      <c r="A279" s="70" t="s">
        <v>213</v>
      </c>
      <c r="B279" s="75" t="s">
        <v>214</v>
      </c>
      <c r="C279" s="75"/>
      <c r="D279" s="87">
        <f>D280</f>
        <v>0</v>
      </c>
    </row>
    <row r="280" spans="1:4" ht="12.75">
      <c r="A280" s="70" t="s">
        <v>215</v>
      </c>
      <c r="B280" s="75" t="s">
        <v>216</v>
      </c>
      <c r="C280" s="75"/>
      <c r="D280" s="87">
        <f>D281</f>
        <v>0</v>
      </c>
    </row>
    <row r="281" spans="1:4" ht="22.5">
      <c r="A281" s="68" t="s">
        <v>94</v>
      </c>
      <c r="B281" s="75"/>
      <c r="C281" s="75" t="s">
        <v>47</v>
      </c>
      <c r="D281" s="87">
        <f>D282</f>
        <v>0</v>
      </c>
    </row>
    <row r="282" spans="1:4" ht="22.5">
      <c r="A282" s="68" t="s">
        <v>95</v>
      </c>
      <c r="B282" s="75"/>
      <c r="C282" s="75" t="s">
        <v>48</v>
      </c>
      <c r="D282" s="87">
        <v>0</v>
      </c>
    </row>
    <row r="283" spans="1:4" ht="21">
      <c r="A283" s="119" t="s">
        <v>217</v>
      </c>
      <c r="B283" s="80" t="s">
        <v>218</v>
      </c>
      <c r="C283" s="80"/>
      <c r="D283" s="95">
        <f>D284+D303+D319</f>
        <v>139078.76</v>
      </c>
    </row>
    <row r="284" spans="1:6" ht="22.5">
      <c r="A284" s="70" t="s">
        <v>219</v>
      </c>
      <c r="B284" s="75" t="s">
        <v>220</v>
      </c>
      <c r="C284" s="75"/>
      <c r="D284" s="87">
        <f>D285+D288+D291+D300</f>
        <v>115890.86</v>
      </c>
      <c r="F284" s="107"/>
    </row>
    <row r="285" spans="1:4" ht="12.75">
      <c r="A285" s="70" t="s">
        <v>78</v>
      </c>
      <c r="B285" s="75" t="s">
        <v>221</v>
      </c>
      <c r="C285" s="75"/>
      <c r="D285" s="87">
        <f>D286</f>
        <v>6739</v>
      </c>
    </row>
    <row r="286" spans="1:4" ht="22.5">
      <c r="A286" s="142" t="s">
        <v>225</v>
      </c>
      <c r="B286" s="75"/>
      <c r="C286" s="75" t="s">
        <v>54</v>
      </c>
      <c r="D286" s="87">
        <f>D287</f>
        <v>6739</v>
      </c>
    </row>
    <row r="287" spans="1:4" ht="12.75">
      <c r="A287" s="142" t="s">
        <v>331</v>
      </c>
      <c r="B287" s="75"/>
      <c r="C287" s="75" t="s">
        <v>332</v>
      </c>
      <c r="D287" s="87">
        <f>1700+600+2000+3200-46-715</f>
        <v>6739</v>
      </c>
    </row>
    <row r="288" spans="1:4" ht="33.75">
      <c r="A288" s="70" t="s">
        <v>79</v>
      </c>
      <c r="B288" s="75" t="s">
        <v>222</v>
      </c>
      <c r="C288" s="75"/>
      <c r="D288" s="87">
        <f>D289</f>
        <v>4086</v>
      </c>
    </row>
    <row r="289" spans="1:4" ht="12.75">
      <c r="A289" s="68" t="s">
        <v>56</v>
      </c>
      <c r="B289" s="75"/>
      <c r="C289" s="75" t="s">
        <v>57</v>
      </c>
      <c r="D289" s="87">
        <f>D290</f>
        <v>4086</v>
      </c>
    </row>
    <row r="290" spans="1:4" ht="12.75">
      <c r="A290" s="68" t="s">
        <v>22</v>
      </c>
      <c r="B290" s="75"/>
      <c r="C290" s="75" t="s">
        <v>44</v>
      </c>
      <c r="D290" s="87">
        <f>4046+40</f>
        <v>4086</v>
      </c>
    </row>
    <row r="291" spans="1:4" ht="12.75">
      <c r="A291" s="70" t="s">
        <v>32</v>
      </c>
      <c r="B291" s="75" t="s">
        <v>223</v>
      </c>
      <c r="C291" s="75"/>
      <c r="D291" s="87">
        <f>D296+D298+D294+D292</f>
        <v>103565.86</v>
      </c>
    </row>
    <row r="292" spans="1:4" ht="45">
      <c r="A292" s="68" t="s">
        <v>136</v>
      </c>
      <c r="B292" s="75"/>
      <c r="C292" s="75" t="s">
        <v>46</v>
      </c>
      <c r="D292" s="87">
        <f>D293</f>
        <v>19125.73</v>
      </c>
    </row>
    <row r="293" spans="1:4" ht="12.75">
      <c r="A293" s="69" t="s">
        <v>59</v>
      </c>
      <c r="B293" s="75"/>
      <c r="C293" s="75" t="s">
        <v>58</v>
      </c>
      <c r="D293" s="87">
        <f>16690.6+1475+400+120.8+439.33</f>
        <v>19125.73</v>
      </c>
    </row>
    <row r="294" spans="1:4" ht="22.5">
      <c r="A294" s="68" t="s">
        <v>94</v>
      </c>
      <c r="B294" s="75"/>
      <c r="C294" s="75" t="s">
        <v>47</v>
      </c>
      <c r="D294" s="87">
        <f>D295</f>
        <v>1417.63</v>
      </c>
    </row>
    <row r="295" spans="1:4" ht="22.5">
      <c r="A295" s="68" t="s">
        <v>95</v>
      </c>
      <c r="B295" s="75"/>
      <c r="C295" s="75" t="s">
        <v>48</v>
      </c>
      <c r="D295" s="87">
        <f>1696.5-278.87</f>
        <v>1417.63</v>
      </c>
    </row>
    <row r="296" spans="1:4" ht="22.5">
      <c r="A296" s="142" t="s">
        <v>225</v>
      </c>
      <c r="B296" s="75"/>
      <c r="C296" s="75" t="s">
        <v>54</v>
      </c>
      <c r="D296" s="87">
        <f>D297</f>
        <v>83022.5</v>
      </c>
    </row>
    <row r="297" spans="1:4" ht="12.75">
      <c r="A297" s="142" t="s">
        <v>331</v>
      </c>
      <c r="B297" s="75"/>
      <c r="C297" s="75" t="s">
        <v>332</v>
      </c>
      <c r="D297" s="87">
        <f>91407.5+809+570+436+2000-40-1260-5900-5000</f>
        <v>83022.5</v>
      </c>
    </row>
    <row r="298" spans="1:4" ht="12.75">
      <c r="A298" s="68" t="s">
        <v>49</v>
      </c>
      <c r="B298" s="75"/>
      <c r="C298" s="75" t="s">
        <v>51</v>
      </c>
      <c r="D298" s="87">
        <f>D299</f>
        <v>0</v>
      </c>
    </row>
    <row r="299" spans="1:4" ht="12.75">
      <c r="A299" s="68" t="s">
        <v>50</v>
      </c>
      <c r="B299" s="75"/>
      <c r="C299" s="75" t="s">
        <v>55</v>
      </c>
      <c r="D299" s="87">
        <f>3-3</f>
        <v>0</v>
      </c>
    </row>
    <row r="300" spans="1:4" ht="22.5">
      <c r="A300" s="70" t="s">
        <v>69</v>
      </c>
      <c r="B300" s="75" t="s">
        <v>224</v>
      </c>
      <c r="C300" s="75"/>
      <c r="D300" s="87">
        <f>D301</f>
        <v>1500</v>
      </c>
    </row>
    <row r="301" spans="1:4" ht="22.5">
      <c r="A301" s="68" t="s">
        <v>225</v>
      </c>
      <c r="B301" s="75"/>
      <c r="C301" s="75" t="s">
        <v>54</v>
      </c>
      <c r="D301" s="87">
        <f>D302</f>
        <v>1500</v>
      </c>
    </row>
    <row r="302" spans="1:4" ht="22.5">
      <c r="A302" s="68" t="s">
        <v>226</v>
      </c>
      <c r="B302" s="75"/>
      <c r="C302" s="75" t="s">
        <v>43</v>
      </c>
      <c r="D302" s="87">
        <v>1500</v>
      </c>
    </row>
    <row r="303" spans="1:4" ht="33.75">
      <c r="A303" s="68" t="s">
        <v>345</v>
      </c>
      <c r="B303" s="75" t="s">
        <v>227</v>
      </c>
      <c r="C303" s="75"/>
      <c r="D303" s="87">
        <f>D304+D307+D310+D313+D316</f>
        <v>18155.4</v>
      </c>
    </row>
    <row r="304" spans="1:4" ht="12.75">
      <c r="A304" s="70" t="s">
        <v>85</v>
      </c>
      <c r="B304" s="75" t="s">
        <v>228</v>
      </c>
      <c r="C304" s="75"/>
      <c r="D304" s="87">
        <f>D305</f>
        <v>0</v>
      </c>
    </row>
    <row r="305" spans="1:4" ht="22.5">
      <c r="A305" s="142" t="s">
        <v>225</v>
      </c>
      <c r="B305" s="75"/>
      <c r="C305" s="75" t="s">
        <v>54</v>
      </c>
      <c r="D305" s="87">
        <f>D306</f>
        <v>0</v>
      </c>
    </row>
    <row r="306" spans="1:4" ht="12.75">
      <c r="A306" s="142" t="s">
        <v>331</v>
      </c>
      <c r="B306" s="75"/>
      <c r="C306" s="75" t="s">
        <v>332</v>
      </c>
      <c r="D306" s="87">
        <v>0</v>
      </c>
    </row>
    <row r="307" spans="1:4" ht="22.5">
      <c r="A307" s="143" t="s">
        <v>346</v>
      </c>
      <c r="B307" s="75" t="s">
        <v>347</v>
      </c>
      <c r="C307" s="75"/>
      <c r="D307" s="87">
        <f>D308</f>
        <v>7711.2</v>
      </c>
    </row>
    <row r="308" spans="1:4" ht="22.5">
      <c r="A308" s="142" t="s">
        <v>225</v>
      </c>
      <c r="B308" s="75"/>
      <c r="C308" s="75" t="s">
        <v>54</v>
      </c>
      <c r="D308" s="87">
        <f>D309</f>
        <v>7711.2</v>
      </c>
    </row>
    <row r="309" spans="1:4" ht="12.75">
      <c r="A309" s="142" t="s">
        <v>331</v>
      </c>
      <c r="B309" s="75"/>
      <c r="C309" s="75" t="s">
        <v>332</v>
      </c>
      <c r="D309" s="87">
        <f>2700+2963+3610+337-1868.8-30</f>
        <v>7711.2</v>
      </c>
    </row>
    <row r="310" spans="1:4" ht="22.5">
      <c r="A310" s="143" t="s">
        <v>348</v>
      </c>
      <c r="B310" s="75" t="s">
        <v>349</v>
      </c>
      <c r="C310" s="75"/>
      <c r="D310" s="87">
        <f>D311</f>
        <v>5369.2</v>
      </c>
    </row>
    <row r="311" spans="1:4" ht="22.5">
      <c r="A311" s="142" t="s">
        <v>225</v>
      </c>
      <c r="B311" s="75"/>
      <c r="C311" s="75" t="s">
        <v>54</v>
      </c>
      <c r="D311" s="87">
        <f>D312</f>
        <v>5369.2</v>
      </c>
    </row>
    <row r="312" spans="1:4" ht="12.75">
      <c r="A312" s="142" t="s">
        <v>331</v>
      </c>
      <c r="B312" s="75"/>
      <c r="C312" s="75" t="s">
        <v>332</v>
      </c>
      <c r="D312" s="87">
        <f>460+640+2251+104+240+2419.8-745.6</f>
        <v>5369.2</v>
      </c>
    </row>
    <row r="313" spans="1:4" ht="33.75">
      <c r="A313" s="144" t="s">
        <v>362</v>
      </c>
      <c r="B313" s="75" t="s">
        <v>350</v>
      </c>
      <c r="C313" s="75"/>
      <c r="D313" s="87">
        <f>D314</f>
        <v>4765</v>
      </c>
    </row>
    <row r="314" spans="1:4" ht="22.5">
      <c r="A314" s="142" t="s">
        <v>225</v>
      </c>
      <c r="B314" s="75"/>
      <c r="C314" s="75" t="s">
        <v>54</v>
      </c>
      <c r="D314" s="87">
        <f>D315</f>
        <v>4765</v>
      </c>
    </row>
    <row r="315" spans="1:4" ht="12.75">
      <c r="A315" s="142" t="s">
        <v>331</v>
      </c>
      <c r="B315" s="75"/>
      <c r="C315" s="75" t="s">
        <v>332</v>
      </c>
      <c r="D315" s="87">
        <f>200+360+210+1000+4116-537-505-79</f>
        <v>4765</v>
      </c>
    </row>
    <row r="316" spans="1:4" ht="22.5">
      <c r="A316" s="162" t="s">
        <v>409</v>
      </c>
      <c r="B316" s="75" t="s">
        <v>410</v>
      </c>
      <c r="C316" s="75"/>
      <c r="D316" s="87">
        <f>D317</f>
        <v>310</v>
      </c>
    </row>
    <row r="317" spans="1:4" ht="22.5">
      <c r="A317" s="142" t="s">
        <v>225</v>
      </c>
      <c r="B317" s="75"/>
      <c r="C317" s="75" t="s">
        <v>54</v>
      </c>
      <c r="D317" s="87">
        <f>D318</f>
        <v>310</v>
      </c>
    </row>
    <row r="318" spans="1:4" ht="12.75">
      <c r="A318" s="142" t="s">
        <v>331</v>
      </c>
      <c r="B318" s="75"/>
      <c r="C318" s="75" t="s">
        <v>332</v>
      </c>
      <c r="D318" s="87">
        <v>310</v>
      </c>
    </row>
    <row r="319" spans="1:4" ht="22.5">
      <c r="A319" s="70" t="s">
        <v>351</v>
      </c>
      <c r="B319" s="75" t="s">
        <v>230</v>
      </c>
      <c r="C319" s="75"/>
      <c r="D319" s="87">
        <f>D320</f>
        <v>5032.5</v>
      </c>
    </row>
    <row r="320" spans="1:4" ht="33.75">
      <c r="A320" s="70" t="s">
        <v>231</v>
      </c>
      <c r="B320" s="75" t="s">
        <v>232</v>
      </c>
      <c r="C320" s="75"/>
      <c r="D320" s="87">
        <f>D321</f>
        <v>5032.5</v>
      </c>
    </row>
    <row r="321" spans="1:4" ht="12.75">
      <c r="A321" s="68" t="s">
        <v>56</v>
      </c>
      <c r="B321" s="75"/>
      <c r="C321" s="75" t="s">
        <v>57</v>
      </c>
      <c r="D321" s="87">
        <f>D322</f>
        <v>5032.5</v>
      </c>
    </row>
    <row r="322" spans="1:4" ht="12.75">
      <c r="A322" s="68" t="s">
        <v>22</v>
      </c>
      <c r="B322" s="75"/>
      <c r="C322" s="75" t="s">
        <v>44</v>
      </c>
      <c r="D322" s="87">
        <f>23403-18330.5-40</f>
        <v>5032.5</v>
      </c>
    </row>
    <row r="323" spans="1:4" ht="31.5">
      <c r="A323" s="119" t="s">
        <v>235</v>
      </c>
      <c r="B323" s="80" t="s">
        <v>236</v>
      </c>
      <c r="C323" s="80"/>
      <c r="D323" s="95">
        <f>D324+D337</f>
        <v>30329.949999999997</v>
      </c>
    </row>
    <row r="324" spans="1:4" ht="78.75">
      <c r="A324" s="117" t="s">
        <v>237</v>
      </c>
      <c r="B324" s="75" t="s">
        <v>238</v>
      </c>
      <c r="C324" s="75"/>
      <c r="D324" s="87">
        <f>D325+D330</f>
        <v>29180.92</v>
      </c>
    </row>
    <row r="325" spans="1:4" ht="33.75">
      <c r="A325" s="70" t="s">
        <v>239</v>
      </c>
      <c r="B325" s="75" t="s">
        <v>240</v>
      </c>
      <c r="C325" s="75"/>
      <c r="D325" s="87">
        <f>D326+D328</f>
        <v>1308</v>
      </c>
    </row>
    <row r="326" spans="1:4" ht="45">
      <c r="A326" s="68" t="s">
        <v>136</v>
      </c>
      <c r="B326" s="75"/>
      <c r="C326" s="75" t="s">
        <v>46</v>
      </c>
      <c r="D326" s="87">
        <f>D327</f>
        <v>286.55</v>
      </c>
    </row>
    <row r="327" spans="1:4" ht="12.75">
      <c r="A327" s="68" t="s">
        <v>59</v>
      </c>
      <c r="B327" s="75"/>
      <c r="C327" s="75" t="s">
        <v>58</v>
      </c>
      <c r="D327" s="87">
        <f>285.95+24-23.4</f>
        <v>286.55</v>
      </c>
    </row>
    <row r="328" spans="1:4" ht="22.5">
      <c r="A328" s="68" t="s">
        <v>94</v>
      </c>
      <c r="B328" s="75"/>
      <c r="C328" s="75" t="s">
        <v>47</v>
      </c>
      <c r="D328" s="87">
        <f>D329</f>
        <v>1021.45</v>
      </c>
    </row>
    <row r="329" spans="1:4" ht="22.5">
      <c r="A329" s="71" t="s">
        <v>95</v>
      </c>
      <c r="B329" s="75"/>
      <c r="C329" s="75" t="s">
        <v>48</v>
      </c>
      <c r="D329" s="87">
        <f>1254-135+100-30+110-213-64.55</f>
        <v>1021.45</v>
      </c>
    </row>
    <row r="330" spans="1:4" ht="12.75">
      <c r="A330" s="70" t="s">
        <v>32</v>
      </c>
      <c r="B330" s="75" t="s">
        <v>241</v>
      </c>
      <c r="C330" s="75"/>
      <c r="D330" s="87">
        <f>D331+D333+D335</f>
        <v>27872.92</v>
      </c>
    </row>
    <row r="331" spans="1:4" ht="45">
      <c r="A331" s="68" t="s">
        <v>136</v>
      </c>
      <c r="B331" s="75"/>
      <c r="C331" s="75" t="s">
        <v>46</v>
      </c>
      <c r="D331" s="87">
        <f>D332</f>
        <v>22532.18</v>
      </c>
    </row>
    <row r="332" spans="1:4" ht="12.75">
      <c r="A332" s="60" t="s">
        <v>59</v>
      </c>
      <c r="B332" s="75"/>
      <c r="C332" s="75" t="s">
        <v>58</v>
      </c>
      <c r="D332" s="87">
        <f>22307+1360-1134.82</f>
        <v>22532.18</v>
      </c>
    </row>
    <row r="333" spans="1:4" ht="22.5">
      <c r="A333" s="68" t="s">
        <v>94</v>
      </c>
      <c r="B333" s="75"/>
      <c r="C333" s="75" t="s">
        <v>47</v>
      </c>
      <c r="D333" s="87">
        <f>D334</f>
        <v>5166.949999999999</v>
      </c>
    </row>
    <row r="334" spans="1:4" ht="22.5">
      <c r="A334" s="68" t="s">
        <v>95</v>
      </c>
      <c r="B334" s="75"/>
      <c r="C334" s="75" t="s">
        <v>48</v>
      </c>
      <c r="D334" s="87">
        <f>9301.8+75+60-1360+35-24+30-110+213-3053.85</f>
        <v>5166.949999999999</v>
      </c>
    </row>
    <row r="335" spans="1:4" ht="12.75">
      <c r="A335" s="68" t="s">
        <v>49</v>
      </c>
      <c r="B335" s="75"/>
      <c r="C335" s="75" t="s">
        <v>51</v>
      </c>
      <c r="D335" s="87">
        <f>D336</f>
        <v>173.79</v>
      </c>
    </row>
    <row r="336" spans="1:4" ht="12.75">
      <c r="A336" s="68" t="s">
        <v>50</v>
      </c>
      <c r="B336" s="75"/>
      <c r="C336" s="75" t="s">
        <v>55</v>
      </c>
      <c r="D336" s="87">
        <f>189-15.21</f>
        <v>173.79</v>
      </c>
    </row>
    <row r="337" spans="1:4" ht="22.5">
      <c r="A337" s="145" t="s">
        <v>352</v>
      </c>
      <c r="B337" s="28" t="s">
        <v>353</v>
      </c>
      <c r="C337" s="134"/>
      <c r="D337" s="146">
        <f>D338</f>
        <v>1149.03</v>
      </c>
    </row>
    <row r="338" spans="1:4" ht="12.75">
      <c r="A338" s="114" t="s">
        <v>354</v>
      </c>
      <c r="B338" s="28" t="s">
        <v>355</v>
      </c>
      <c r="C338" s="28"/>
      <c r="D338" s="146">
        <f>D339</f>
        <v>1149.03</v>
      </c>
    </row>
    <row r="339" spans="1:4" ht="22.5">
      <c r="A339" s="145" t="s">
        <v>94</v>
      </c>
      <c r="B339" s="28"/>
      <c r="C339" s="134">
        <v>200</v>
      </c>
      <c r="D339" s="146">
        <f>D340</f>
        <v>1149.03</v>
      </c>
    </row>
    <row r="340" spans="1:4" ht="22.5">
      <c r="A340" s="6" t="s">
        <v>95</v>
      </c>
      <c r="B340" s="28"/>
      <c r="C340" s="134">
        <v>240</v>
      </c>
      <c r="D340" s="146">
        <f>1360-210.97</f>
        <v>1149.03</v>
      </c>
    </row>
    <row r="341" spans="1:4" ht="31.5">
      <c r="A341" s="119" t="s">
        <v>401</v>
      </c>
      <c r="B341" s="29" t="s">
        <v>402</v>
      </c>
      <c r="C341" s="134"/>
      <c r="D341" s="167">
        <f>D342</f>
        <v>6.32565</v>
      </c>
    </row>
    <row r="342" spans="1:4" ht="33.75">
      <c r="A342" s="68" t="s">
        <v>399</v>
      </c>
      <c r="B342" s="54" t="s">
        <v>400</v>
      </c>
      <c r="C342" s="134"/>
      <c r="D342" s="146">
        <f>D343</f>
        <v>6.32565</v>
      </c>
    </row>
    <row r="343" spans="1:4" ht="22.5">
      <c r="A343" s="70" t="s">
        <v>398</v>
      </c>
      <c r="B343" s="75" t="s">
        <v>397</v>
      </c>
      <c r="C343" s="75"/>
      <c r="D343" s="125">
        <f>D344</f>
        <v>6.32565</v>
      </c>
    </row>
    <row r="344" spans="1:4" ht="22.5">
      <c r="A344" s="68" t="s">
        <v>386</v>
      </c>
      <c r="B344" s="75"/>
      <c r="C344" s="75" t="s">
        <v>387</v>
      </c>
      <c r="D344" s="125">
        <f>D345</f>
        <v>6.32565</v>
      </c>
    </row>
    <row r="345" spans="1:4" ht="12.75">
      <c r="A345" s="68" t="s">
        <v>388</v>
      </c>
      <c r="B345" s="75"/>
      <c r="C345" s="75" t="s">
        <v>389</v>
      </c>
      <c r="D345" s="125">
        <v>6.32565</v>
      </c>
    </row>
    <row r="346" spans="1:4" ht="24">
      <c r="A346" s="149" t="s">
        <v>65</v>
      </c>
      <c r="B346" s="54"/>
      <c r="C346" s="54"/>
      <c r="D346" s="106">
        <v>1028257.45865</v>
      </c>
    </row>
    <row r="347" spans="1:4" ht="33.75">
      <c r="A347" s="148" t="s">
        <v>14</v>
      </c>
      <c r="B347" s="75" t="s">
        <v>74</v>
      </c>
      <c r="C347" s="54"/>
      <c r="D347" s="147">
        <f>D348+D353+D360+D363</f>
        <v>73984.239</v>
      </c>
    </row>
    <row r="348" spans="1:4" ht="12.75">
      <c r="A348" s="113" t="s">
        <v>42</v>
      </c>
      <c r="B348" s="75" t="s">
        <v>242</v>
      </c>
      <c r="C348" s="54"/>
      <c r="D348" s="92">
        <f>D349+D351</f>
        <v>1403.619</v>
      </c>
    </row>
    <row r="349" spans="1:4" ht="45">
      <c r="A349" s="89" t="s">
        <v>136</v>
      </c>
      <c r="B349" s="75"/>
      <c r="C349" s="54" t="s">
        <v>46</v>
      </c>
      <c r="D349" s="92">
        <f>D350</f>
        <v>1400.4189999999999</v>
      </c>
    </row>
    <row r="350" spans="1:4" ht="22.5">
      <c r="A350" s="89" t="s">
        <v>45</v>
      </c>
      <c r="B350" s="75"/>
      <c r="C350" s="54" t="s">
        <v>52</v>
      </c>
      <c r="D350" s="92">
        <f>1590+170+130-4-485.581</f>
        <v>1400.4189999999999</v>
      </c>
    </row>
    <row r="351" spans="1:4" ht="22.5">
      <c r="A351" s="89" t="s">
        <v>94</v>
      </c>
      <c r="B351" s="75"/>
      <c r="C351" s="75" t="s">
        <v>47</v>
      </c>
      <c r="D351" s="92">
        <f>D352</f>
        <v>3.2</v>
      </c>
    </row>
    <row r="352" spans="1:4" ht="22.5">
      <c r="A352" s="89" t="s">
        <v>95</v>
      </c>
      <c r="B352" s="75"/>
      <c r="C352" s="75" t="s">
        <v>48</v>
      </c>
      <c r="D352" s="92">
        <f>4-0.8</f>
        <v>3.2</v>
      </c>
    </row>
    <row r="353" spans="1:4" ht="12.75">
      <c r="A353" s="113" t="s">
        <v>15</v>
      </c>
      <c r="B353" s="75" t="s">
        <v>243</v>
      </c>
      <c r="C353" s="76"/>
      <c r="D353" s="87">
        <f>D354+D356+D358</f>
        <v>70690.87</v>
      </c>
    </row>
    <row r="354" spans="1:4" ht="45">
      <c r="A354" s="89" t="s">
        <v>136</v>
      </c>
      <c r="B354" s="75"/>
      <c r="C354" s="75" t="s">
        <v>46</v>
      </c>
      <c r="D354" s="87">
        <f>D355</f>
        <v>57463</v>
      </c>
    </row>
    <row r="355" spans="1:4" ht="22.5">
      <c r="A355" s="89" t="s">
        <v>45</v>
      </c>
      <c r="B355" s="75"/>
      <c r="C355" s="76">
        <v>120</v>
      </c>
      <c r="D355" s="87">
        <f>46473+3500+2550+4940</f>
        <v>57463</v>
      </c>
    </row>
    <row r="356" spans="1:4" ht="22.5">
      <c r="A356" s="89" t="s">
        <v>94</v>
      </c>
      <c r="B356" s="75"/>
      <c r="C356" s="75" t="s">
        <v>47</v>
      </c>
      <c r="D356" s="87">
        <f>D357</f>
        <v>13127.87</v>
      </c>
    </row>
    <row r="357" spans="1:4" ht="22.5">
      <c r="A357" s="89" t="s">
        <v>95</v>
      </c>
      <c r="B357" s="75"/>
      <c r="C357" s="75" t="s">
        <v>48</v>
      </c>
      <c r="D357" s="87">
        <f>16596+66+155.7+9000-3500-90-2516-6583.83</f>
        <v>13127.87</v>
      </c>
    </row>
    <row r="358" spans="1:4" ht="12.75">
      <c r="A358" s="89" t="s">
        <v>49</v>
      </c>
      <c r="B358" s="75"/>
      <c r="C358" s="75" t="s">
        <v>51</v>
      </c>
      <c r="D358" s="87">
        <f>D359</f>
        <v>100</v>
      </c>
    </row>
    <row r="359" spans="1:4" ht="12.75">
      <c r="A359" s="89" t="s">
        <v>50</v>
      </c>
      <c r="B359" s="75"/>
      <c r="C359" s="76">
        <v>850</v>
      </c>
      <c r="D359" s="87">
        <v>100</v>
      </c>
    </row>
    <row r="360" spans="1:4" ht="12.75">
      <c r="A360" s="113" t="s">
        <v>244</v>
      </c>
      <c r="B360" s="75" t="s">
        <v>245</v>
      </c>
      <c r="C360" s="75"/>
      <c r="D360" s="87">
        <f>D361</f>
        <v>1680.1499999999999</v>
      </c>
    </row>
    <row r="361" spans="1:4" ht="45">
      <c r="A361" s="89" t="s">
        <v>136</v>
      </c>
      <c r="B361" s="75"/>
      <c r="C361" s="75" t="s">
        <v>46</v>
      </c>
      <c r="D361" s="87">
        <f>D362</f>
        <v>1680.1499999999999</v>
      </c>
    </row>
    <row r="362" spans="1:4" ht="22.5">
      <c r="A362" s="89" t="s">
        <v>45</v>
      </c>
      <c r="B362" s="75"/>
      <c r="C362" s="75" t="s">
        <v>52</v>
      </c>
      <c r="D362" s="87">
        <f>1395+145.3+185-45.15</f>
        <v>1680.1499999999999</v>
      </c>
    </row>
    <row r="363" spans="1:4" ht="22.5">
      <c r="A363" s="117" t="s">
        <v>446</v>
      </c>
      <c r="B363" s="75" t="s">
        <v>447</v>
      </c>
      <c r="C363" s="75"/>
      <c r="D363" s="87">
        <f>D364</f>
        <v>209.60000000000002</v>
      </c>
    </row>
    <row r="364" spans="1:4" ht="45">
      <c r="A364" s="89" t="s">
        <v>136</v>
      </c>
      <c r="B364" s="75"/>
      <c r="C364" s="75" t="s">
        <v>46</v>
      </c>
      <c r="D364" s="87">
        <f>D365</f>
        <v>209.60000000000002</v>
      </c>
    </row>
    <row r="365" spans="1:4" ht="22.5">
      <c r="A365" s="89" t="s">
        <v>45</v>
      </c>
      <c r="B365" s="75"/>
      <c r="C365" s="75" t="s">
        <v>52</v>
      </c>
      <c r="D365" s="87">
        <f>485.581-275.981</f>
        <v>209.60000000000002</v>
      </c>
    </row>
    <row r="366" spans="1:4" ht="24">
      <c r="A366" s="88" t="s">
        <v>53</v>
      </c>
      <c r="B366" s="108" t="s">
        <v>246</v>
      </c>
      <c r="C366" s="54"/>
      <c r="D366" s="91">
        <f>D367+D370+D373+D376+D381+D385+D388+D391+D394+D397+D400+D403+D406+D412+D415+D418+D421+D424+D427+D430+D433+D409</f>
        <v>58355.22</v>
      </c>
    </row>
    <row r="367" spans="1:4" ht="12.75">
      <c r="A367" s="70" t="s">
        <v>247</v>
      </c>
      <c r="B367" s="78" t="s">
        <v>248</v>
      </c>
      <c r="C367" s="79"/>
      <c r="D367" s="87">
        <f>D368</f>
        <v>0</v>
      </c>
    </row>
    <row r="368" spans="1:4" ht="12.75">
      <c r="A368" s="68" t="s">
        <v>49</v>
      </c>
      <c r="B368" s="78"/>
      <c r="C368" s="79">
        <v>800</v>
      </c>
      <c r="D368" s="87">
        <f>D369</f>
        <v>0</v>
      </c>
    </row>
    <row r="369" spans="1:4" ht="12.75">
      <c r="A369" s="68" t="s">
        <v>72</v>
      </c>
      <c r="B369" s="78"/>
      <c r="C369" s="79">
        <v>870</v>
      </c>
      <c r="D369" s="87">
        <f>2000+5000-7000</f>
        <v>0</v>
      </c>
    </row>
    <row r="370" spans="1:4" ht="22.5">
      <c r="A370" s="70" t="s">
        <v>249</v>
      </c>
      <c r="B370" s="78" t="s">
        <v>250</v>
      </c>
      <c r="C370" s="79"/>
      <c r="D370" s="87">
        <f>D371</f>
        <v>1170</v>
      </c>
    </row>
    <row r="371" spans="1:4" ht="22.5">
      <c r="A371" s="55" t="s">
        <v>94</v>
      </c>
      <c r="B371" s="78"/>
      <c r="C371" s="79">
        <v>200</v>
      </c>
      <c r="D371" s="87">
        <f>D372</f>
        <v>1170</v>
      </c>
    </row>
    <row r="372" spans="1:4" ht="22.5">
      <c r="A372" s="68" t="s">
        <v>95</v>
      </c>
      <c r="B372" s="75"/>
      <c r="C372" s="75" t="s">
        <v>48</v>
      </c>
      <c r="D372" s="87">
        <f>1080+90</f>
        <v>1170</v>
      </c>
    </row>
    <row r="373" spans="1:4" ht="22.5">
      <c r="A373" s="70" t="s">
        <v>251</v>
      </c>
      <c r="B373" s="75" t="s">
        <v>252</v>
      </c>
      <c r="C373" s="75"/>
      <c r="D373" s="87">
        <f>D374</f>
        <v>150</v>
      </c>
    </row>
    <row r="374" spans="1:4" ht="22.5">
      <c r="A374" s="68" t="s">
        <v>225</v>
      </c>
      <c r="B374" s="75"/>
      <c r="C374" s="75" t="s">
        <v>54</v>
      </c>
      <c r="D374" s="87">
        <f>D375</f>
        <v>150</v>
      </c>
    </row>
    <row r="375" spans="1:4" ht="22.5">
      <c r="A375" s="68" t="s">
        <v>226</v>
      </c>
      <c r="B375" s="75"/>
      <c r="C375" s="75" t="s">
        <v>43</v>
      </c>
      <c r="D375" s="87">
        <v>150</v>
      </c>
    </row>
    <row r="376" spans="1:4" ht="12.75">
      <c r="A376" s="70" t="s">
        <v>435</v>
      </c>
      <c r="B376" s="75" t="s">
        <v>253</v>
      </c>
      <c r="C376" s="75"/>
      <c r="D376" s="87">
        <f>D377+D379</f>
        <v>27478.2</v>
      </c>
    </row>
    <row r="377" spans="1:4" ht="22.5">
      <c r="A377" s="6" t="s">
        <v>94</v>
      </c>
      <c r="B377" s="75"/>
      <c r="C377" s="28" t="s">
        <v>47</v>
      </c>
      <c r="D377" s="100">
        <f>D378</f>
        <v>3268.2</v>
      </c>
    </row>
    <row r="378" spans="1:4" ht="22.5">
      <c r="A378" s="6" t="s">
        <v>95</v>
      </c>
      <c r="B378" s="75"/>
      <c r="C378" s="28" t="s">
        <v>48</v>
      </c>
      <c r="D378" s="100">
        <f>6010-2096.8-305-340</f>
        <v>3268.2</v>
      </c>
    </row>
    <row r="379" spans="1:4" ht="12.75">
      <c r="A379" s="68" t="s">
        <v>56</v>
      </c>
      <c r="B379" s="28"/>
      <c r="C379" s="75" t="s">
        <v>57</v>
      </c>
      <c r="D379" s="87">
        <f>D380</f>
        <v>24210</v>
      </c>
    </row>
    <row r="380" spans="1:4" ht="12.75">
      <c r="A380" s="68" t="s">
        <v>22</v>
      </c>
      <c r="B380" s="75"/>
      <c r="C380" s="75" t="s">
        <v>44</v>
      </c>
      <c r="D380" s="87">
        <f>25185-2000+1025</f>
        <v>24210</v>
      </c>
    </row>
    <row r="381" spans="1:4" ht="56.25">
      <c r="A381" s="117" t="s">
        <v>356</v>
      </c>
      <c r="B381" s="28" t="s">
        <v>254</v>
      </c>
      <c r="C381" s="28"/>
      <c r="D381" s="87">
        <f>D382</f>
        <v>609</v>
      </c>
    </row>
    <row r="382" spans="1:4" ht="12.75">
      <c r="A382" s="68" t="s">
        <v>49</v>
      </c>
      <c r="B382" s="28"/>
      <c r="C382" s="28" t="s">
        <v>51</v>
      </c>
      <c r="D382" s="87">
        <f>D384+D383</f>
        <v>609</v>
      </c>
    </row>
    <row r="383" spans="1:4" ht="12.75">
      <c r="A383" s="68" t="s">
        <v>412</v>
      </c>
      <c r="B383" s="28"/>
      <c r="C383" s="28" t="s">
        <v>411</v>
      </c>
      <c r="D383" s="87">
        <f>120+6+5</f>
        <v>131</v>
      </c>
    </row>
    <row r="384" spans="1:4" ht="12.75">
      <c r="A384" s="6" t="s">
        <v>50</v>
      </c>
      <c r="B384" s="75"/>
      <c r="C384" s="28" t="s">
        <v>55</v>
      </c>
      <c r="D384" s="100">
        <f>200+300-120-6+337-233</f>
        <v>478</v>
      </c>
    </row>
    <row r="385" spans="1:4" ht="22.5">
      <c r="A385" s="70" t="s">
        <v>255</v>
      </c>
      <c r="B385" s="28" t="s">
        <v>256</v>
      </c>
      <c r="C385" s="28"/>
      <c r="D385" s="87">
        <f>D386</f>
        <v>383</v>
      </c>
    </row>
    <row r="386" spans="1:4" ht="22.5">
      <c r="A386" s="68" t="s">
        <v>94</v>
      </c>
      <c r="B386" s="75"/>
      <c r="C386" s="75" t="s">
        <v>47</v>
      </c>
      <c r="D386" s="87">
        <f>D387</f>
        <v>383</v>
      </c>
    </row>
    <row r="387" spans="1:4" ht="22.5">
      <c r="A387" s="68" t="s">
        <v>95</v>
      </c>
      <c r="B387" s="75"/>
      <c r="C387" s="75" t="s">
        <v>48</v>
      </c>
      <c r="D387" s="87">
        <f>1050-337-330</f>
        <v>383</v>
      </c>
    </row>
    <row r="388" spans="1:4" ht="12.75">
      <c r="A388" s="70" t="s">
        <v>257</v>
      </c>
      <c r="B388" s="75" t="s">
        <v>258</v>
      </c>
      <c r="C388" s="75"/>
      <c r="D388" s="87">
        <f>D389</f>
        <v>2300</v>
      </c>
    </row>
    <row r="389" spans="1:4" ht="22.5">
      <c r="A389" s="68" t="s">
        <v>94</v>
      </c>
      <c r="B389" s="75"/>
      <c r="C389" s="75" t="s">
        <v>47</v>
      </c>
      <c r="D389" s="87">
        <f>D390</f>
        <v>2300</v>
      </c>
    </row>
    <row r="390" spans="1:4" ht="22.5">
      <c r="A390" s="68" t="s">
        <v>95</v>
      </c>
      <c r="B390" s="75"/>
      <c r="C390" s="75" t="s">
        <v>48</v>
      </c>
      <c r="D390" s="87">
        <f>2300+500-500</f>
        <v>2300</v>
      </c>
    </row>
    <row r="391" spans="1:4" ht="22.5">
      <c r="A391" s="117" t="s">
        <v>297</v>
      </c>
      <c r="B391" s="75" t="s">
        <v>259</v>
      </c>
      <c r="C391" s="75"/>
      <c r="D391" s="94">
        <f>D392</f>
        <v>300</v>
      </c>
    </row>
    <row r="392" spans="1:4" ht="22.5">
      <c r="A392" s="128" t="s">
        <v>94</v>
      </c>
      <c r="B392" s="75"/>
      <c r="C392" s="76">
        <v>200</v>
      </c>
      <c r="D392" s="87">
        <f>D393</f>
        <v>300</v>
      </c>
    </row>
    <row r="393" spans="1:4" ht="22.5">
      <c r="A393" s="71" t="s">
        <v>95</v>
      </c>
      <c r="B393" s="75"/>
      <c r="C393" s="76">
        <v>240</v>
      </c>
      <c r="D393" s="87">
        <f>500-200</f>
        <v>300</v>
      </c>
    </row>
    <row r="394" spans="1:4" ht="90">
      <c r="A394" s="117" t="s">
        <v>298</v>
      </c>
      <c r="B394" s="75" t="s">
        <v>260</v>
      </c>
      <c r="C394" s="75"/>
      <c r="D394" s="94">
        <f>D395</f>
        <v>870</v>
      </c>
    </row>
    <row r="395" spans="1:4" ht="12.75">
      <c r="A395" s="68" t="s">
        <v>56</v>
      </c>
      <c r="B395" s="75"/>
      <c r="C395" s="75" t="s">
        <v>57</v>
      </c>
      <c r="D395" s="94">
        <f>D396</f>
        <v>870</v>
      </c>
    </row>
    <row r="396" spans="1:4" ht="12.75">
      <c r="A396" s="128" t="s">
        <v>22</v>
      </c>
      <c r="B396" s="75"/>
      <c r="C396" s="76">
        <v>540</v>
      </c>
      <c r="D396" s="87">
        <v>870</v>
      </c>
    </row>
    <row r="397" spans="1:4" ht="168.75">
      <c r="A397" s="129" t="s">
        <v>299</v>
      </c>
      <c r="B397" s="75" t="s">
        <v>261</v>
      </c>
      <c r="C397" s="76"/>
      <c r="D397" s="87">
        <f>D398</f>
        <v>2631</v>
      </c>
    </row>
    <row r="398" spans="1:4" ht="12.75">
      <c r="A398" s="68" t="s">
        <v>56</v>
      </c>
      <c r="B398" s="75"/>
      <c r="C398" s="76">
        <v>500</v>
      </c>
      <c r="D398" s="87">
        <f>D399</f>
        <v>2631</v>
      </c>
    </row>
    <row r="399" spans="1:4" ht="12.75">
      <c r="A399" s="68" t="s">
        <v>22</v>
      </c>
      <c r="B399" s="75"/>
      <c r="C399" s="75" t="s">
        <v>44</v>
      </c>
      <c r="D399" s="87">
        <f>2300+331</f>
        <v>2631</v>
      </c>
    </row>
    <row r="400" spans="1:4" ht="78.75">
      <c r="A400" s="117" t="s">
        <v>300</v>
      </c>
      <c r="B400" s="75" t="s">
        <v>262</v>
      </c>
      <c r="C400" s="75"/>
      <c r="D400" s="87">
        <v>800</v>
      </c>
    </row>
    <row r="401" spans="1:4" ht="12.75">
      <c r="A401" s="68" t="s">
        <v>56</v>
      </c>
      <c r="B401" s="75"/>
      <c r="C401" s="75" t="s">
        <v>57</v>
      </c>
      <c r="D401" s="87">
        <v>800</v>
      </c>
    </row>
    <row r="402" spans="1:4" ht="12.75">
      <c r="A402" s="71" t="s">
        <v>22</v>
      </c>
      <c r="B402" s="75"/>
      <c r="C402" s="76">
        <v>540</v>
      </c>
      <c r="D402" s="87">
        <v>800</v>
      </c>
    </row>
    <row r="403" spans="1:4" ht="90">
      <c r="A403" s="117" t="s">
        <v>301</v>
      </c>
      <c r="B403" s="75" t="s">
        <v>263</v>
      </c>
      <c r="C403" s="75"/>
      <c r="D403" s="87">
        <f>D404</f>
        <v>527</v>
      </c>
    </row>
    <row r="404" spans="1:4" ht="12.75">
      <c r="A404" s="68" t="s">
        <v>56</v>
      </c>
      <c r="B404" s="75"/>
      <c r="C404" s="75" t="s">
        <v>57</v>
      </c>
      <c r="D404" s="87">
        <f>D405</f>
        <v>527</v>
      </c>
    </row>
    <row r="405" spans="1:4" ht="12.75">
      <c r="A405" s="68" t="s">
        <v>22</v>
      </c>
      <c r="B405" s="75"/>
      <c r="C405" s="75" t="s">
        <v>44</v>
      </c>
      <c r="D405" s="87">
        <f>4127-3600</f>
        <v>527</v>
      </c>
    </row>
    <row r="406" spans="1:4" ht="202.5">
      <c r="A406" s="117" t="s">
        <v>302</v>
      </c>
      <c r="B406" s="75" t="s">
        <v>264</v>
      </c>
      <c r="C406" s="75"/>
      <c r="D406" s="87">
        <f>D407</f>
        <v>2012</v>
      </c>
    </row>
    <row r="407" spans="1:4" ht="12.75">
      <c r="A407" s="68" t="s">
        <v>56</v>
      </c>
      <c r="B407" s="75"/>
      <c r="C407" s="75" t="s">
        <v>57</v>
      </c>
      <c r="D407" s="87">
        <f>D408</f>
        <v>2012</v>
      </c>
    </row>
    <row r="408" spans="1:4" ht="12.75">
      <c r="A408" s="68" t="s">
        <v>22</v>
      </c>
      <c r="B408" s="75"/>
      <c r="C408" s="75" t="s">
        <v>44</v>
      </c>
      <c r="D408" s="87">
        <f>1800+212</f>
        <v>2012</v>
      </c>
    </row>
    <row r="409" spans="1:4" ht="23.25" customHeight="1">
      <c r="A409" s="117" t="s">
        <v>415</v>
      </c>
      <c r="B409" s="75" t="s">
        <v>416</v>
      </c>
      <c r="C409" s="75"/>
      <c r="D409" s="87">
        <f>D410</f>
        <v>5390</v>
      </c>
    </row>
    <row r="410" spans="1:4" ht="12.75">
      <c r="A410" s="68" t="s">
        <v>56</v>
      </c>
      <c r="B410" s="75"/>
      <c r="C410" s="75" t="s">
        <v>57</v>
      </c>
      <c r="D410" s="87">
        <f>D411</f>
        <v>5390</v>
      </c>
    </row>
    <row r="411" spans="1:4" ht="12.75">
      <c r="A411" s="68" t="s">
        <v>22</v>
      </c>
      <c r="B411" s="75"/>
      <c r="C411" s="75" t="s">
        <v>44</v>
      </c>
      <c r="D411" s="87">
        <f>5470-80</f>
        <v>5390</v>
      </c>
    </row>
    <row r="412" spans="1:4" ht="90">
      <c r="A412" s="117" t="s">
        <v>303</v>
      </c>
      <c r="B412" s="75" t="s">
        <v>296</v>
      </c>
      <c r="C412" s="75"/>
      <c r="D412" s="87">
        <f>D413</f>
        <v>0</v>
      </c>
    </row>
    <row r="413" spans="1:4" ht="12.75">
      <c r="A413" s="68" t="s">
        <v>56</v>
      </c>
      <c r="B413" s="75"/>
      <c r="C413" s="75" t="s">
        <v>57</v>
      </c>
      <c r="D413" s="87">
        <f>D414</f>
        <v>0</v>
      </c>
    </row>
    <row r="414" spans="1:4" ht="12.75">
      <c r="A414" s="68" t="s">
        <v>22</v>
      </c>
      <c r="B414" s="75"/>
      <c r="C414" s="75" t="s">
        <v>44</v>
      </c>
      <c r="D414" s="87">
        <f>200-200</f>
        <v>0</v>
      </c>
    </row>
    <row r="415" spans="1:4" ht="22.5">
      <c r="A415" s="117" t="s">
        <v>265</v>
      </c>
      <c r="B415" s="75" t="s">
        <v>266</v>
      </c>
      <c r="C415" s="75"/>
      <c r="D415" s="87">
        <f>D416</f>
        <v>0</v>
      </c>
    </row>
    <row r="416" spans="1:4" ht="12.75">
      <c r="A416" s="71" t="s">
        <v>56</v>
      </c>
      <c r="B416" s="75"/>
      <c r="C416" s="75" t="s">
        <v>57</v>
      </c>
      <c r="D416" s="87">
        <f>D417</f>
        <v>0</v>
      </c>
    </row>
    <row r="417" spans="1:4" ht="12.75">
      <c r="A417" s="68" t="s">
        <v>22</v>
      </c>
      <c r="B417" s="75"/>
      <c r="C417" s="75" t="s">
        <v>44</v>
      </c>
      <c r="D417" s="87">
        <f>100-100</f>
        <v>0</v>
      </c>
    </row>
    <row r="418" spans="1:4" ht="22.5">
      <c r="A418" s="117" t="s">
        <v>267</v>
      </c>
      <c r="B418" s="75" t="s">
        <v>268</v>
      </c>
      <c r="C418" s="75"/>
      <c r="D418" s="87">
        <f>D419</f>
        <v>6490.02</v>
      </c>
    </row>
    <row r="419" spans="1:4" ht="12.75">
      <c r="A419" s="68" t="s">
        <v>56</v>
      </c>
      <c r="B419" s="75"/>
      <c r="C419" s="75" t="s">
        <v>57</v>
      </c>
      <c r="D419" s="87">
        <f>D420</f>
        <v>6490.02</v>
      </c>
    </row>
    <row r="420" spans="1:4" ht="12.75">
      <c r="A420" s="68" t="s">
        <v>22</v>
      </c>
      <c r="B420" s="75"/>
      <c r="C420" s="75" t="s">
        <v>44</v>
      </c>
      <c r="D420" s="87">
        <f>14520-8069.5+39.52</f>
        <v>6490.02</v>
      </c>
    </row>
    <row r="421" spans="1:4" ht="22.5">
      <c r="A421" s="117" t="s">
        <v>269</v>
      </c>
      <c r="B421" s="75" t="s">
        <v>270</v>
      </c>
      <c r="C421" s="75"/>
      <c r="D421" s="87">
        <f>D422</f>
        <v>500</v>
      </c>
    </row>
    <row r="422" spans="1:4" ht="12.75">
      <c r="A422" s="68" t="s">
        <v>56</v>
      </c>
      <c r="B422" s="75"/>
      <c r="C422" s="75" t="s">
        <v>57</v>
      </c>
      <c r="D422" s="87">
        <f>D423</f>
        <v>500</v>
      </c>
    </row>
    <row r="423" spans="1:4" ht="12.75">
      <c r="A423" s="68" t="s">
        <v>22</v>
      </c>
      <c r="B423" s="75"/>
      <c r="C423" s="75" t="s">
        <v>44</v>
      </c>
      <c r="D423" s="87">
        <v>500</v>
      </c>
    </row>
    <row r="424" spans="1:4" ht="33.75">
      <c r="A424" s="117" t="s">
        <v>271</v>
      </c>
      <c r="B424" s="75" t="s">
        <v>272</v>
      </c>
      <c r="C424" s="75"/>
      <c r="D424" s="87">
        <f>D425</f>
        <v>0</v>
      </c>
    </row>
    <row r="425" spans="1:4" ht="22.5">
      <c r="A425" s="55" t="s">
        <v>94</v>
      </c>
      <c r="B425" s="75"/>
      <c r="C425" s="75" t="s">
        <v>47</v>
      </c>
      <c r="D425" s="87">
        <f>D426</f>
        <v>0</v>
      </c>
    </row>
    <row r="426" spans="1:4" ht="22.5">
      <c r="A426" s="68" t="s">
        <v>95</v>
      </c>
      <c r="B426" s="75"/>
      <c r="C426" s="75" t="s">
        <v>48</v>
      </c>
      <c r="D426" s="87">
        <f>100-100</f>
        <v>0</v>
      </c>
    </row>
    <row r="427" spans="1:4" ht="22.5">
      <c r="A427" s="70" t="s">
        <v>66</v>
      </c>
      <c r="B427" s="75" t="s">
        <v>273</v>
      </c>
      <c r="C427" s="75"/>
      <c r="D427" s="87">
        <f>D428</f>
        <v>1100</v>
      </c>
    </row>
    <row r="428" spans="1:4" ht="22.5">
      <c r="A428" s="68" t="s">
        <v>94</v>
      </c>
      <c r="B428" s="75"/>
      <c r="C428" s="75" t="s">
        <v>47</v>
      </c>
      <c r="D428" s="87">
        <f>D429</f>
        <v>1100</v>
      </c>
    </row>
    <row r="429" spans="1:4" ht="22.5">
      <c r="A429" s="55" t="s">
        <v>95</v>
      </c>
      <c r="B429" s="75"/>
      <c r="C429" s="75" t="s">
        <v>48</v>
      </c>
      <c r="D429" s="87">
        <f>800+300</f>
        <v>1100</v>
      </c>
    </row>
    <row r="430" spans="1:4" ht="12.75">
      <c r="A430" s="62" t="s">
        <v>26</v>
      </c>
      <c r="B430" s="75" t="s">
        <v>274</v>
      </c>
      <c r="C430" s="75"/>
      <c r="D430" s="87">
        <f>D431</f>
        <v>3350</v>
      </c>
    </row>
    <row r="431" spans="1:4" ht="22.5">
      <c r="A431" s="55" t="s">
        <v>94</v>
      </c>
      <c r="B431" s="75"/>
      <c r="C431" s="75" t="s">
        <v>47</v>
      </c>
      <c r="D431" s="87">
        <f>D432</f>
        <v>3350</v>
      </c>
    </row>
    <row r="432" spans="1:4" ht="22.5">
      <c r="A432" s="55" t="s">
        <v>95</v>
      </c>
      <c r="B432" s="75"/>
      <c r="C432" s="75" t="s">
        <v>48</v>
      </c>
      <c r="D432" s="87">
        <f>3800+550-1000</f>
        <v>3350</v>
      </c>
    </row>
    <row r="433" spans="1:4" ht="33.75">
      <c r="A433" s="126" t="s">
        <v>275</v>
      </c>
      <c r="B433" s="75" t="s">
        <v>276</v>
      </c>
      <c r="C433" s="77"/>
      <c r="D433" s="94">
        <f>D434</f>
        <v>2295</v>
      </c>
    </row>
    <row r="434" spans="1:4" ht="12.75">
      <c r="A434" s="55" t="s">
        <v>233</v>
      </c>
      <c r="B434" s="75"/>
      <c r="C434" s="123">
        <v>300</v>
      </c>
      <c r="D434" s="94">
        <f>D435</f>
        <v>2295</v>
      </c>
    </row>
    <row r="435" spans="1:4" ht="22.5">
      <c r="A435" s="55" t="s">
        <v>234</v>
      </c>
      <c r="B435" s="75"/>
      <c r="C435" s="81" t="s">
        <v>61</v>
      </c>
      <c r="D435" s="94">
        <f>2110+185</f>
        <v>2295</v>
      </c>
    </row>
    <row r="436" spans="1:6" ht="22.5">
      <c r="A436" s="63" t="s">
        <v>70</v>
      </c>
      <c r="B436" s="29"/>
      <c r="C436" s="28"/>
      <c r="D436" s="83">
        <f>D366+D347</f>
        <v>132339.459</v>
      </c>
      <c r="E436" s="151"/>
      <c r="F436" s="151"/>
    </row>
    <row r="437" spans="1:4" ht="12.75">
      <c r="A437" s="58" t="s">
        <v>23</v>
      </c>
      <c r="B437" s="52"/>
      <c r="C437" s="52"/>
      <c r="D437" s="93">
        <f>D436+D346</f>
        <v>1160596.91765</v>
      </c>
    </row>
  </sheetData>
  <sheetProtection/>
  <mergeCells count="16">
    <mergeCell ref="A15:D15"/>
    <mergeCell ref="A16:D16"/>
    <mergeCell ref="A17:D17"/>
    <mergeCell ref="A13:D13"/>
    <mergeCell ref="A7:D7"/>
    <mergeCell ref="A8:D8"/>
    <mergeCell ref="A9:D9"/>
    <mergeCell ref="A10:D10"/>
    <mergeCell ref="A11:D11"/>
    <mergeCell ref="A14:D14"/>
    <mergeCell ref="A2:D2"/>
    <mergeCell ref="A1:D1"/>
    <mergeCell ref="A6:D6"/>
    <mergeCell ref="A5:D5"/>
    <mergeCell ref="A4:D4"/>
    <mergeCell ref="A3:D3"/>
  </mergeCells>
  <printOptions/>
  <pageMargins left="0.7" right="0.7" top="0.75" bottom="0.75" header="0.3" footer="0.3"/>
  <pageSetup fitToHeight="0" fitToWidth="1" horizontalDpi="600" verticalDpi="600" orientation="portrait" paperSize="9" scale="95" r:id="rId1"/>
  <rowBreaks count="7" manualBreakCount="7">
    <brk id="38" max="3" man="1"/>
    <brk id="58" max="3" man="1"/>
    <brk id="79" max="3" man="1"/>
    <brk id="117" max="255" man="1"/>
    <brk id="133" max="3" man="1"/>
    <brk id="389" max="3" man="1"/>
    <brk id="4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Шабалаев Игорь Викторович</cp:lastModifiedBy>
  <cp:lastPrinted>2019-12-26T06:18:42Z</cp:lastPrinted>
  <dcterms:created xsi:type="dcterms:W3CDTF">2008-10-07T12:41:14Z</dcterms:created>
  <dcterms:modified xsi:type="dcterms:W3CDTF">2019-12-26T06:18:47Z</dcterms:modified>
  <cp:category/>
  <cp:version/>
  <cp:contentType/>
  <cp:contentStatus/>
</cp:coreProperties>
</file>