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Показатели" sheetId="1" r:id="rId1"/>
  </sheets>
  <definedNames>
    <definedName name="_xlnm.Print_Titles" localSheetId="0">'Показатели'!$3:$5</definedName>
  </definedNames>
  <calcPr fullCalcOnLoad="1"/>
</workbook>
</file>

<file path=xl/sharedStrings.xml><?xml version="1.0" encoding="utf-8"?>
<sst xmlns="http://schemas.openxmlformats.org/spreadsheetml/2006/main" count="880" uniqueCount="359">
  <si>
    <t>Справочно: общая протяженность автомобильных дорог общего пользования местного значения</t>
  </si>
  <si>
    <t>Справочно: общая протяженность автомобильных дорог общего пользования местного значения - Воскресенский муниципальный район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</si>
  <si>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</si>
  <si>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- Воскресенский муниципальный район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</si>
  <si>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капитальный ремонт (на конец года)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</si>
  <si>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капитальный ремонт (на конец года) - Воскресенский муниципальный район</t>
  </si>
  <si>
    <t>Справочно: общая протяженность автомобильных дорог общего пользования местного значения с твердым покрытием, требующих капитального ремонта</t>
  </si>
  <si>
    <t>Справочно: общая протяженность автомобильных дорог общего пользования местного значения с твердым покрытием, требующих капитального ремонта - Воскресенский муниципальный район</t>
  </si>
  <si>
    <t>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</si>
  <si>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Доля отремонтированных автомобильных дорог общего пользования местного значения с твердым покрытием, в отношении которых произведен текущий ремонт - Воскресенский муниципальный район</t>
  </si>
  <si>
    <t>11. Финансы</t>
  </si>
  <si>
    <t>11. Финансы - Воскресенский муниципальный район</t>
  </si>
  <si>
    <t>Прибыль</t>
  </si>
  <si>
    <t>тыс. рублей</t>
  </si>
  <si>
    <t>Прибыль - Воскресенский муниципальный район</t>
  </si>
  <si>
    <t>Справочно: темп роста прибыли</t>
  </si>
  <si>
    <t>Справочно: темп роста прибыли - Воскресенский муниципальный район</t>
  </si>
  <si>
    <t>Справочно: Прибыль по крупным и средним организациям - всего</t>
  </si>
  <si>
    <t>Справочно: Прибыль по крупным и средним организациям - всего - Воскресенский муниципальный район</t>
  </si>
  <si>
    <t>Справочно: Темп роста по крупным и средним организациям - всего</t>
  </si>
  <si>
    <t>Справочно: Темп роста по крупным и средним организациям - всего - Воскресенский муниципальный район</t>
  </si>
  <si>
    <t>Справочно: Прибыль по организациям, не относящимся к субъектам малого предпринимательства, средняя численность работников которых превышает 15 человек</t>
  </si>
  <si>
    <t>Справочно: Прибыль по организациям, не относящимся к субъектам малого предпринимательства, средняя численность работников которых превышает 15 человек - Воскресенский муниципальный район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</si>
  <si>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превышает 15 человек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</si>
  <si>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превышает 15 человек - Воскресенский муниципальный район</t>
  </si>
  <si>
    <t>Справочно: Прибыль по организациям, не относящимся к субъектам малого предпринимательства, средняя численность работников которых не превышает 15 человек</t>
  </si>
  <si>
    <t>Наименование показателя</t>
  </si>
  <si>
    <t>Единица измерения</t>
  </si>
  <si>
    <t>Отчет</t>
  </si>
  <si>
    <t>Оценка</t>
  </si>
  <si>
    <t>2014</t>
  </si>
  <si>
    <t>2015</t>
  </si>
  <si>
    <t>2016</t>
  </si>
  <si>
    <t>2011 (Отчёт)</t>
  </si>
  <si>
    <t>2012 (Отчёт)</t>
  </si>
  <si>
    <t>2013 (Оценка)</t>
  </si>
  <si>
    <t>2014(Прогноз вариант 1)</t>
  </si>
  <si>
    <t>2014(Прогноз вариант 2)</t>
  </si>
  <si>
    <t>2015(Прогноз вариант 1)</t>
  </si>
  <si>
    <t>2015(Прогноз вариант 2)</t>
  </si>
  <si>
    <t>2016(Прогноз вариант 1)</t>
  </si>
  <si>
    <t>2016(Прогноз вариант 2)</t>
  </si>
  <si>
    <t>2011</t>
  </si>
  <si>
    <t>2012</t>
  </si>
  <si>
    <t>2013</t>
  </si>
  <si>
    <t>Прогноз вариант 1</t>
  </si>
  <si>
    <t>Прогноз вариант 2</t>
  </si>
  <si>
    <t>1. Демографические показатели</t>
  </si>
  <si>
    <t>1. Демографические показатели - Воскресенский муниципальный район</t>
  </si>
  <si>
    <t>Городское поселение Белоозёрский</t>
  </si>
  <si>
    <t>Городское поселение Воскресенск</t>
  </si>
  <si>
    <t>Городское поселение Хорлово</t>
  </si>
  <si>
    <t>Городское поселение им. Цюрупы</t>
  </si>
  <si>
    <t>Сельское поселение Ашитковское</t>
  </si>
  <si>
    <t>Сельское поселение Фединское</t>
  </si>
  <si>
    <t>Численность постоянного населения (на конец года)</t>
  </si>
  <si>
    <t>человек</t>
  </si>
  <si>
    <t>Справочно: Число родившихся</t>
  </si>
  <si>
    <t>Справочно: Число родившихся - Воскресенский муниципальный район</t>
  </si>
  <si>
    <t/>
  </si>
  <si>
    <t>Справочно: Число умерших</t>
  </si>
  <si>
    <t>Справочно: Число умерших - Воскресенский муниципальный район</t>
  </si>
  <si>
    <t>Справочно: Миграционный прирост (убыль) населения</t>
  </si>
  <si>
    <t>Справочно: Миграционный прирост (убыль) населения - Воскресенский муниципальный район</t>
  </si>
  <si>
    <t>Справочно: Численность постоянного населения (среднегодовая)</t>
  </si>
  <si>
    <t>Справочно: Численность постоянного населения (среднегодовая) - Воскресенский муниципальный район</t>
  </si>
  <si>
    <t>3. Промышленное производство</t>
  </si>
  <si>
    <t>3. Промышленное производство - Воскресенский муниципальный район</t>
  </si>
  <si>
    <t>Объем отгруженных товаров собственного производства, выполненных работ и услуг собственными силами по промышленным видам деятельности</t>
  </si>
  <si>
    <t>млн. рублей в ценах соответствующих лет</t>
  </si>
  <si>
    <t>Объем отгруженных товаров собственного производства, выполненных работ и услуг собственными силами по промышленным видам деятельности - Воскресенский муниципальный район</t>
  </si>
  <si>
    <t>млн.руб.в ценах соответствующих лет</t>
  </si>
  <si>
    <t>в % к предыдущему году</t>
  </si>
  <si>
    <t>Справочно: Темп роста объема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</t>
  </si>
  <si>
    <t>Темп роста объема отгруженных товаров собственного производства, выполненных работ и услуг собственными силами по промышленным видам деятельности</t>
  </si>
  <si>
    <t>Темп роста объема отгруженных товаров собственного производства, выполненных работ и услуг собственными силами по промышленным видам деятельности - Воскресенский муниципальный район</t>
  </si>
  <si>
    <t>5. Сельское хозяйство</t>
  </si>
  <si>
    <t>5. Сельское хозяйство - Воскресенский муниципальный район</t>
  </si>
  <si>
    <t>Производство основных видов сельскохозяйственной продукции</t>
  </si>
  <si>
    <t>Производство основных видов сельскохозяйственной продукции - Воскресенский муниципальный район</t>
  </si>
  <si>
    <t>зерновые и зернобобовые (в весе после доработки)</t>
  </si>
  <si>
    <t>тонн</t>
  </si>
  <si>
    <t>зерновые и зернобобовые (в весе после доработки) - Воскресенский муниципальный район</t>
  </si>
  <si>
    <t>-</t>
  </si>
  <si>
    <t>Справочно: темп роста производства зерновых и зернобобовых (в весе после доработки)</t>
  </si>
  <si>
    <t>Справочно: темп роста производства зерновых и зернобобовых (в весе после доработки) - Воскресенский муниципальный район</t>
  </si>
  <si>
    <t>картофель</t>
  </si>
  <si>
    <t>картофель - Воскресенский муниципальный район</t>
  </si>
  <si>
    <t>Справочно: темп роста производства картофеля</t>
  </si>
  <si>
    <t>Справочно: темп роста производства картофеля - Воскресенский муниципальный район</t>
  </si>
  <si>
    <t>овощи</t>
  </si>
  <si>
    <t>овощи - Воскресенский муниципальный район</t>
  </si>
  <si>
    <t>Справочно: темп роста производства овощей</t>
  </si>
  <si>
    <t>Справочно: темп роста производства овощей - Воскресенский муниципальный район</t>
  </si>
  <si>
    <t>скот и птица (в живом весе)</t>
  </si>
  <si>
    <t>скот и птица (в живом весе) - Воскресенский муниципальный район</t>
  </si>
  <si>
    <t>Справочно: темп роста производства скота и птицы (в живом весе)</t>
  </si>
  <si>
    <t>Справочно: темп роста производства скота и птицы (в живом весе) - Воскресенский муниципальный район</t>
  </si>
  <si>
    <t>молоко</t>
  </si>
  <si>
    <t>молоко - Воскресенский муниципальный район</t>
  </si>
  <si>
    <t>Справочно: темп роста производства молока</t>
  </si>
  <si>
    <t>Справочно: темп роста производства молока - Воскресенский муниципальный район</t>
  </si>
  <si>
    <t>яйцо</t>
  </si>
  <si>
    <t>тыс. штук</t>
  </si>
  <si>
    <t>яйцо - Воскресенский муниципальный район</t>
  </si>
  <si>
    <t>Справочно: темп роста производства яиц</t>
  </si>
  <si>
    <t>Справочно: темп роста производства яиц - Воскресенский муниципальный район</t>
  </si>
  <si>
    <t>%</t>
  </si>
  <si>
    <t>га</t>
  </si>
  <si>
    <t>Справочно: Общая площадь пашни по земельному учету в хозяйствах всех категорий(всего по мунипальному образованию)</t>
  </si>
  <si>
    <t>6. Транспорт, дорожное строительство, связь, государственное(муниципальное) управление</t>
  </si>
  <si>
    <t>6. Транспорт, дорожное строительство, связь, государственное(муниципальное) управление - Воскресенский муниципальный район</t>
  </si>
  <si>
    <t>Объем платных услуг населению</t>
  </si>
  <si>
    <t>Объем платных услуг населению - Воскресенский муниципальный район</t>
  </si>
  <si>
    <t>объем платных транспортных услуг населению</t>
  </si>
  <si>
    <t>тыс. руб.в ценах соответствующих лет</t>
  </si>
  <si>
    <t>объем платных транспортных услуг населению - Воскресенский муниципальный район</t>
  </si>
  <si>
    <t>индекс физического объема</t>
  </si>
  <si>
    <t>в% к предыдущему году</t>
  </si>
  <si>
    <t>индекс физического объема - Воскресенский муниципальный район</t>
  </si>
  <si>
    <t>Справочно: индекс-дефлятор цен</t>
  </si>
  <si>
    <t>Справочно: индекс-дефлятор цен - Воскресенский муниципальный район</t>
  </si>
  <si>
    <t>Протяженность автомобильных дорог общего пользования местного значения с твердым покрытием</t>
  </si>
  <si>
    <t>км</t>
  </si>
  <si>
    <t>Протяженность автомобильных дорог общего пользования местного значения с твердым покрытием - Воскресенский муниципальный район</t>
  </si>
  <si>
    <t>Строительство и реконструкция автомобильных дорог общего пользования местного значения с твердым покрытием</t>
  </si>
  <si>
    <t>Строительство и реконструкция автомобильных дорог общего пользования местного значения с твердым покрытием - Воскресенский муниципальный район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</si>
  <si>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</si>
  <si>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 - Воскресенский муниципальный район</t>
  </si>
  <si>
    <t>Справочно: общая протяженность автомобильных дорог общего пользования местного значения, отвечающих нормативным требованиям</t>
  </si>
  <si>
    <t>Справочно: общая протяженность автомобильных дорог общего пользования местного значения, отвечающих нормативным требованиям - Воскресенский муниципальный район</t>
  </si>
  <si>
    <t>Обеспеченность населения площадью торговых объектов</t>
  </si>
  <si>
    <t>кв.метров на 1000 чел.</t>
  </si>
  <si>
    <t>Обеспеченность населения площадью торговых объектов - Воскресенский муниципальный район</t>
  </si>
  <si>
    <t>Индекс физического объема</t>
  </si>
  <si>
    <t>Индекс физического объема - Воскресенский муниципальный район</t>
  </si>
  <si>
    <t>Объем платных бытовых услуг населению</t>
  </si>
  <si>
    <t>Объем платных бытовых услуг населению - Воскресенский муниципальный район</t>
  </si>
  <si>
    <t>15. Жилищно-коммунальное хозяйство</t>
  </si>
  <si>
    <t>15. Жилищно-коммунальное хозяйство - Воскресенский муниципальный район</t>
  </si>
  <si>
    <t>Средняя обеспеченность населения общей площадью жилых домов (на конец года)</t>
  </si>
  <si>
    <t>кв.метров на 1 человека</t>
  </si>
  <si>
    <t>Средняя обеспеченность населения общей площадью жилых домов (на конец года) - Воскресенский муниципальный район</t>
  </si>
  <si>
    <t>Справочно: Жилищный фонд на конец года</t>
  </si>
  <si>
    <t>тыс.кв. метров</t>
  </si>
  <si>
    <t>Справочно: Жилищный фонд на конец года - Воскресенский муниципальный район</t>
  </si>
  <si>
    <t>Общая площадь ветхих и аварийных жилых помещений (на конец года)</t>
  </si>
  <si>
    <t>Общая площадь ветхих и аварийных жилых помещений (на конец года) - Воскресенский муниципальный район</t>
  </si>
  <si>
    <t>Ликвидировано ветхого и аварийного жилищного фонда за год</t>
  </si>
  <si>
    <t>тыс. кв. м</t>
  </si>
  <si>
    <t>Ликвидировано ветхого и аварийного жилищного фонда за год - Воскресенский муниципальный район</t>
  </si>
  <si>
    <t>Доля населения, проживающего в многоквартирных домах, признанных в установленном порядке аварийными</t>
  </si>
  <si>
    <t>Доля населения, проживающего в многоквартирных домах, признанных в установленном порядке аварийными - Воскресенский муниципальный район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</si>
  <si>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текущий ремонт (на конец года)</t>
  </si>
  <si>
    <t>Справочно: общая протяженность отремонтированных автомобильных дорог общего пользования местного значения с твердым покрытием, в отношении которых произведен текущий ремонт (на конец года) - Воскресенский муниципальный район</t>
  </si>
  <si>
    <t>Справочно: общая протяженность автомобильных дорог общего пользования местного значения с твердым покрытием, требующих текущего ремонта</t>
  </si>
  <si>
    <t>Справочно: общая протяженность автомобильных дорог общего пользования местного значения с твердым покрытием, требующих текущего ремонта - Воскресенский муниципальный район</t>
  </si>
  <si>
    <t>Количество населенных пунктов, не имеющих выходов к автомобильным дорогам с твердым покрытием</t>
  </si>
  <si>
    <t>единиц</t>
  </si>
  <si>
    <t>Количество населенных пунктов, не имеющих выходов к автомобильным дорогам с твердым покрытием - Воскресенский муниципальный район</t>
  </si>
  <si>
    <t>7. Малое предпринимательство</t>
  </si>
  <si>
    <t>7. Малое предпринимательство - Воскресенский муниципальный район</t>
  </si>
  <si>
    <t>Количество малых предприятий (включая микропредприятия) в расчете на 1000 человек населения</t>
  </si>
  <si>
    <t>Количество малых предприятий (включая микропредприятия) в расчете на 1000 человек населения - Воскресенский муниципальный район</t>
  </si>
  <si>
    <t>Справочно: Количество малых предприятий (включая микропредприятия)</t>
  </si>
  <si>
    <t>Справочно: Количество малых предприятий (включая микропредприятия) - Воскресенский муниципальный район</t>
  </si>
  <si>
    <t>Доля оборота малых предприятий (включая микропредприятия) в общем обороте организаций</t>
  </si>
  <si>
    <t>Доля оборота малых предприятий (включая микропредприятия) в общем обороте организаций - Воскресенский муниципальный район</t>
  </si>
  <si>
    <t>Справочно: Оборот малых предприятий (включая микропредприятия)</t>
  </si>
  <si>
    <t>млн. рублей</t>
  </si>
  <si>
    <t>Справочно: Оборот малых предприятий (включая микропредприятия) - Воскресенский муниципальный район</t>
  </si>
  <si>
    <t>Справочно: Оборот организаций</t>
  </si>
  <si>
    <t>Справочно: Оборот организаций - Воскресенский муниципальный район</t>
  </si>
  <si>
    <t>Справочно: Инвестиции в основной капитал за счет всех источников финансирования в ценах соответствующих лет</t>
  </si>
  <si>
    <t>млн.рублей</t>
  </si>
  <si>
    <t>Справочно: Инвестиции в основной капитал за счет всех источников финансирования в ценах соответствующих лет - Воскресенский муниципальный район</t>
  </si>
  <si>
    <t>Среднемесячная заработная плата работников малых предприятий (включая микропредприятия)</t>
  </si>
  <si>
    <t>рублей</t>
  </si>
  <si>
    <t>Среднемесячная заработная плата работников малых предприятий (включая микропредприятия) - Воскресенский муниципальный район</t>
  </si>
  <si>
    <t>Справочно: Темп роста среднемесячной заработной платы работников малых предприятий (включая микропредприятия)</t>
  </si>
  <si>
    <t>Справочно: Темп роста среднемесячной заработной платы работников малых предприятий (включая микропредприятия) - Воскресенский муниципальный район</t>
  </si>
  <si>
    <t>Справочно: Фонд заработной платы работников малых предприятий (включая микропредприятия)</t>
  </si>
  <si>
    <t>Справочно: Фонд заработной платы работников малых предприятий (включая микропредприятия) - Воскресенский муниципальный район</t>
  </si>
  <si>
    <t>Справочно: Темп роста фонда заработной платы работников малых предприятий (включая микропредприятия)</t>
  </si>
  <si>
    <t>Справочно: Темп роста фонда заработной платы работников малых предприятий (включая микропредприятия) - Воскресенский муниципальный район</t>
  </si>
  <si>
    <t>Справочно: Среднесписочная численность работников малых предприятий (включая микропредприятия)</t>
  </si>
  <si>
    <t>Справочно: Среднесписочная численность работников малых предприятий (включая микропредприятия) - Воскресенский муниципальный район</t>
  </si>
  <si>
    <t>Справочно: Темп роста среднесписочной численности работников малых предприятий (включая микропредприятия)</t>
  </si>
  <si>
    <t>Справочно: Темп роста среднесписочной численности работников малых предприятий (включая микропредприятия) - Воскресенский муниципальный район</t>
  </si>
  <si>
    <t>8. Инвестиции</t>
  </si>
  <si>
    <t>8. Инвестиции - Воскресенский муниципальный район</t>
  </si>
  <si>
    <t>Инвестиции в основной капитал за счет всех источников финансирования в ценах соответствующих лет</t>
  </si>
  <si>
    <t>Инвестиции в основной капитал за счет всех источников финансирования в ценах соответствующих лет - Воскресенский муниципальный район</t>
  </si>
  <si>
    <t>Инвестиции в основной капитал по видам экономической деятельности (без субъектов малого предпринимательства и параметров неформальной деятельности) всего в ценах соответствующих лет</t>
  </si>
  <si>
    <t>Инвестиции в основной капитал по видам экономической деятельности (без субъектов малого предпринимательства и параметров неформальной деятельности) всего в ценах соответствующих лет - Воскресенский муниципальный район</t>
  </si>
  <si>
    <t>Инвестиции в основной капитал (без субъектов малого предпринимательства и параметров неформальной деятельности) из местных бюджетов</t>
  </si>
  <si>
    <t>Инвестиции в основной капитал (без субъектов малого предпринимательства и параметров неформальной деятельности) из местных бюджетов - Воскресенский муниципальный район</t>
  </si>
  <si>
    <t>Иностранные инвестиции</t>
  </si>
  <si>
    <t>млн. долл. США</t>
  </si>
  <si>
    <t>Иностранные инвестиции - Воскресенский муниципальный район</t>
  </si>
  <si>
    <t>Справочно: Темп роста прямых иностранных инвестиций (в целом по муниципальному образованию)</t>
  </si>
  <si>
    <t>Темпы роста иностранных инвестиций</t>
  </si>
  <si>
    <t>Темпы роста иностранных инвестиций - Воскресенский муниципальный район</t>
  </si>
  <si>
    <t>10. Строительство</t>
  </si>
  <si>
    <t>10. Строительство - Воскресенский муниципальный район</t>
  </si>
  <si>
    <t>Объем работ и услуг, выполненных собственными силами организаций по виду деятельности «Строительство» (в ценах соответствующих лет)</t>
  </si>
  <si>
    <t>Объем работ и услуг, выполненных собственными силами организаций по виду деятельности «Строительство» (в ценах соответствующих лет) - Воскресенский муниципальный район</t>
  </si>
  <si>
    <t>Ввод в эксплуатацию жилых домов, построенных за счет всех источников финансирования</t>
  </si>
  <si>
    <t>тыс. кв. м общей площади</t>
  </si>
  <si>
    <t>Ввод в эксплуатацию жилых домов, построенных за счет всех источников финансирования - Воскресенский муниципальный район</t>
  </si>
  <si>
    <t>Индивидуальные жилые дома, построенные населением за счет собственных и (или) кредитных средств</t>
  </si>
  <si>
    <t>Индивидуальные жилые дома, построенные населением за счет собственных и (или) кредитных средств - Воскресенский муниципальный район</t>
  </si>
  <si>
    <t>Справочно: темп роста среднемесячной номинальной начисленной заработной платы работников муниципальных учреждений культуры</t>
  </si>
  <si>
    <t>Справочно: темп роста среднемесячной номинальной начисленной заработной платы работников муниципальных учреждений культуры - Воскресенский муниципальный район</t>
  </si>
  <si>
    <t>Справочно: Фонд заработной платы работников муниципальных учреждений культуры</t>
  </si>
  <si>
    <t>Справочно: Фонд заработной платы работников муниципальных учреждений культуры - Воскресенский муниципальный район</t>
  </si>
  <si>
    <t>Справочно: темп роста фонда заработной платы работников муниципальных учреждений культуры</t>
  </si>
  <si>
    <t>Справочно: темп роста фонда заработной платы работников муниципальных учреждений культуры - Воскресенский муниципальный район</t>
  </si>
  <si>
    <t>Справочно: Среднесписочная численность работников муниципальных учреждений культуры</t>
  </si>
  <si>
    <t>Справочно: Среднесписочная численность работников муниципальных учреждений культуры - Воскресенский муниципальный район</t>
  </si>
  <si>
    <t>Справочно: темп роста среднесписочной численности работников муниципальных учреждений культуры</t>
  </si>
  <si>
    <t>Справочно: темп роста среднесписочной численности работников муниципальных учреждений культуры - Воскресенский муниципальный район</t>
  </si>
  <si>
    <t>Объем платных услуг учреждений культуры</t>
  </si>
  <si>
    <t>Объем платных услуг учреждений культуры - Воскресенский муниципальный район</t>
  </si>
  <si>
    <t>Справочно: Прибыль по организациям, не относящимся к субъектам малого предпринимательства, средняя численность работников которых не превышает 15 человек - Воскресенский муниципальный район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</si>
  <si>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не превышает 15 человек</t>
  </si>
  <si>
    <t>Справочно: Темп роста прибыли по организациям, не относящимся к субъектам малого предпринимательства, средняя численность работников которых не превышает 15 человек - Воскресенский муниципальный район</t>
  </si>
  <si>
    <t>Справочно: Прибыль по малым предприятиям (включая микропредприятия)</t>
  </si>
  <si>
    <t>Справочно: Прибыль по малым предприятиям (включая микропредприятия) - Воскресенский муниципальный район</t>
  </si>
  <si>
    <t>Справочно: Темп роста прибыли по малым предприятиям (включая микропредприятия)</t>
  </si>
  <si>
    <t>Справочно: Темп роста прибыли по малым предприятиям (включая микропредприятия) - Воскресенский муниципальный район</t>
  </si>
  <si>
    <t>12. Труд и заработная плата</t>
  </si>
  <si>
    <t>12. Труд и заработная плата - Воскресенский муниципальный район</t>
  </si>
  <si>
    <t>Количество созданных рабочих мест</t>
  </si>
  <si>
    <t>Количество созданных рабочих мест - Воскресенский муниципальный район</t>
  </si>
  <si>
    <t>Численность официально зарегистрированных безработных</t>
  </si>
  <si>
    <t>Численность официально зарегистрированных безработных - Воскресенский муниципальный район</t>
  </si>
  <si>
    <t>Фонд заработной платы</t>
  </si>
  <si>
    <t>Фонд заработной платы - Воскресенский муниципальный район</t>
  </si>
  <si>
    <t>Справочно: темп роста фонда заработной платы</t>
  </si>
  <si>
    <t>Справочно: темп роста фонда заработной платы - Воскресенский муниципальный район</t>
  </si>
  <si>
    <t>Справочно: Фонд заработной платы по крупным и средним организациям (включая организации с численностью до 15 человек)</t>
  </si>
  <si>
    <t>Справочно: Фонд заработной платы по крупным и средним организациям (включая организации с численностью до 15 человек) - Воскресенский муниципальный район</t>
  </si>
  <si>
    <t>Справочно: Темп роста фонда заработной платы по крупным и средним организациям (включая организации с численностью до 15 человек)</t>
  </si>
  <si>
    <t>Справочно: Темп роста фонда заработной платы по крупным и средним организациям (включая организации с численностью до 15 человек) - Воскресенский муниципальный район</t>
  </si>
  <si>
    <t>Справочно: Фонд заработной платы по малым предприятиям (включая микропредприятия)</t>
  </si>
  <si>
    <t>Справочно: Фонд заработной платы по малым предприятиям (включая микропредприятия) - Воскресенский муниципальный район</t>
  </si>
  <si>
    <t>Справочно: Темп роста фонда заработной платы по малым предприятиям (включая микропредприятия)</t>
  </si>
  <si>
    <t>Справочно: Темп роста фонда заработной платы по малым предприятиям (включая микропредприятия) - Воскресенский муниципальный район</t>
  </si>
  <si>
    <t>Среднемесячная номинальная начисленная заработная плата работников (по полному кругу организаций)</t>
  </si>
  <si>
    <t>Среднемесячная номинальная начисленная заработная плата работников (по полному кругу организаций) - Воскресенский муниципальный район</t>
  </si>
  <si>
    <t>Справочно: темп роста среднемесячной номинальной начисленной заработной платы работников (по полному кругу организаций)</t>
  </si>
  <si>
    <t>Справочно: темп роста среднемесячной номинальной начисленной заработной платы работников (по полному кругу организаций) - Воскресенский муниципальный район</t>
  </si>
  <si>
    <t>Справочно: Среднемесячная заработная плата работников по крупным и средним организациям (включая организации с численностью до 15 человек)</t>
  </si>
  <si>
    <t>Справочно: Среднемесячная заработная плата работников по крупным и средним организациям (включая организации с численностью до 15 человек) - Воскресенский муниципальный район</t>
  </si>
  <si>
    <t>Справочно: Темп роста среднемесячной заработной платы работников по крупным и средним организациям (включая организации с численностью до 15 человек)</t>
  </si>
  <si>
    <t>Справочно: Темп роста среднемесячной заработной платы работников по крупным и средним организациям (включая организации с численностью до 15 человек) - Воскресенский муниципальный район</t>
  </si>
  <si>
    <t>Справочно: Среднемесячная заработная плата работников малых предриятий (включая микропредприятия)</t>
  </si>
  <si>
    <t>Справочно: Среднемесячная заработная плата работников малых предриятий (включая микропредприятия) - Воскресенский муниципальный район</t>
  </si>
  <si>
    <t>Справочно: Темп роста среднемесячной заработной платы работников малых предриятий (включая микропредприятия)</t>
  </si>
  <si>
    <t>Справочно: Темп роста среднемесячной заработной платы работников малых предриятий (включая микропредприятия) - Воскресенский муниципальный район</t>
  </si>
  <si>
    <t>Справочно: Среднесписочная численность работников (без внешних совместителей) по полному кругу организаций</t>
  </si>
  <si>
    <t>Справочно: Среднесписочная численность работников (без внешних совместителей) по полному кругу организаций - Воскресенский муниципальный район</t>
  </si>
  <si>
    <t>Справочно: Темп роста среднесписочной численности работников (без внешних совместителей) по полному кругу организаций</t>
  </si>
  <si>
    <t>Справочно: Темп роста среднесписочной численности работников (без внешних совместителей) по полному кругу организаций - Воскресенский муниципальный район</t>
  </si>
  <si>
    <t>Справочно: Среднесписочная численность работников организаций по крупным и средним организациям (включая организации с численностью до 15 человек)</t>
  </si>
  <si>
    <t>Справочно: Среднесписочная численность работников организаций по крупным и средним организациям (включая организации с численностью до 15 человек) - Воскресенский муниципальный район</t>
  </si>
  <si>
    <t>Справочно: Темп роста среднесписочной численности работников организаций по крупным и средним организациям (включая организации с численностью до 15 человек)</t>
  </si>
  <si>
    <t>Справочно: Темп роста среднесписочной численности работников организаций по крупным и средним организациям (включая организации с численностью до 15 человек) - Воскресенский муниципальный район</t>
  </si>
  <si>
    <t>14. Потребительский и оптовый рынок</t>
  </si>
  <si>
    <t>14. Потребительский и оптовый рынок - Воскресенский муниципальный район</t>
  </si>
  <si>
    <t>Оборот розничной торговли в ценах соответствующих лет</t>
  </si>
  <si>
    <t>Оборот розничной торговли в ценах соответствующих лет - Воскресенский муниципальный район</t>
  </si>
  <si>
    <t>Площадь торговых объектов предприятий розничной торговли (на конец года)</t>
  </si>
  <si>
    <t>тыс. кв. метров</t>
  </si>
  <si>
    <t>Площадь торговых объектов предприятий розничной торговли (на конец года) - Воскресенский муниципальный район</t>
  </si>
  <si>
    <t>19. Физическая культура, спорт, молодежная политика</t>
  </si>
  <si>
    <t>19. Физическая культура, спорт, молодежная политика - Воскресенский муниципальный район</t>
  </si>
  <si>
    <t>Объем платных услуг физической культуры и спорта</t>
  </si>
  <si>
    <t>Объем платных услуг физической культуры и спорта - Воскресенский муниципальный район</t>
  </si>
  <si>
    <t>Обеспеченность населения спортивными сооружениями:</t>
  </si>
  <si>
    <t>Обеспеченность населения спортивными сооружениями: - Воскресенский муниципальный район</t>
  </si>
  <si>
    <t>спортивными залами</t>
  </si>
  <si>
    <t>тыс. кв. м на 10 тыс. населения</t>
  </si>
  <si>
    <t>спортивными залами - Воскресенский муниципальный район</t>
  </si>
  <si>
    <t>Справочно: мощность спортивных залов</t>
  </si>
  <si>
    <t>тыс.кв.м</t>
  </si>
  <si>
    <t>Справочно: мощность спортивных залов - Воскресенский муниципальный район</t>
  </si>
  <si>
    <t>плоскостными сооружениями</t>
  </si>
  <si>
    <t>плоскостными сооружениями - Воскресенский муниципальный район</t>
  </si>
  <si>
    <t>Справочно: мощность плоскостных сооружений</t>
  </si>
  <si>
    <t>Справочно: мощность плоскостных сооружений - Воскресенский муниципальный район</t>
  </si>
  <si>
    <t>плавательными бассейнами</t>
  </si>
  <si>
    <t>кв. м зеркала воды на 10 тыс. населения</t>
  </si>
  <si>
    <t>плавательными бассейнами - Воскресенский муниципальный район</t>
  </si>
  <si>
    <t>Справочно: мощность плавательных бассейнов</t>
  </si>
  <si>
    <t>кв.м зеркала воды</t>
  </si>
  <si>
    <t>Справочно: мощность плавательных бассейнов - Воскресенский муниципальный район</t>
  </si>
  <si>
    <t>20. Развитие туристской индустрии</t>
  </si>
  <si>
    <t>20. Развитие туристской индустрии - Воскресенский муниципальный район</t>
  </si>
  <si>
    <t>Объем платных туристских услуг населению</t>
  </si>
  <si>
    <t>Объем платных туристских услуг населению - Воскресенский муниципальный район</t>
  </si>
  <si>
    <t>25. Объем продукции, закупаемой для муниципальных нужд за счет средств местного бюджета и внебюджетных источников финансирования</t>
  </si>
  <si>
    <t>25. Объем продукции, закупаемой для муниципальных нужд за счет средств местного бюджета и внебюджетных источников финансирования - Воскресенский муниципальный район</t>
  </si>
  <si>
    <t>Объем продукции, закупаемой для муниципальных нужд за счет средств местного бюджета и внебюджетных источников финансирования</t>
  </si>
  <si>
    <t>Объем продукции, закупаемой для муниципальных нужд за счет средств местного бюджета и внебюджетных источников финансирования - Воскресенский муниципальный район</t>
  </si>
  <si>
    <t>Справочно: Число человек, проживающих в многоквартирных домах, признанных в установленном порядке аварийными</t>
  </si>
  <si>
    <t>Справочно: Число человек, проживающих в многоквартирных домах, признанных в установленном порядке аварийными - Воскресенский муниципальный район</t>
  </si>
  <si>
    <t>Доля граждан, живущих в неблагоустроенном жилье</t>
  </si>
  <si>
    <t>Доля граждан, живущих в неблагоустроенном жилье - Воскресенский муниципальный район</t>
  </si>
  <si>
    <t>Справочно: Число граждан, живущих в неблагоустроенном жилье</t>
  </si>
  <si>
    <t>Справочно: Число граждан, живущих в неблагоустроенном жилье - Воскресенский муниципальный район</t>
  </si>
  <si>
    <t>Справочно: Доля семей, улучшивших свои жилищные условия, в общем количестве семей, стоящих в очереди на улучшение жилищных условий</t>
  </si>
  <si>
    <t>Справочно: Доля семей, улучшивших свои жилищные условия, в общем количестве семей, стоящих в очереди на улучшение жилищных условий - Воскресенский муниципальный район</t>
  </si>
  <si>
    <t>Справочно: Число семей, улучшивших свои жилищные условия</t>
  </si>
  <si>
    <t>Справочно: Число семей, улучшивших свои жилищные условия - Воскресенский муниципальный район</t>
  </si>
  <si>
    <t>Справочно: Число семей, стоящих в очереди на улучшение жилищных условий</t>
  </si>
  <si>
    <t>Справочно: Число семей, стоящих в очереди на улучшение жилищных условий - Воскресенский муниципальный район</t>
  </si>
  <si>
    <t>Уровень износа коммунальной инфраструктуры</t>
  </si>
  <si>
    <t>Уровень износа коммунальной инфраструктуры - Воскресенский муниципальный район</t>
  </si>
  <si>
    <t>Доля убыточных организаций жилищно-коммунального хозяйства</t>
  </si>
  <si>
    <t>Доля убыточных организаций жилищно-коммунального хозяйства - Воскресенский муниципальный район</t>
  </si>
  <si>
    <t>Справочно: Число организаций жилищно-коммунального хозяйства, получивших убытки по результатам отчетного года</t>
  </si>
  <si>
    <t>Справочно: Число организаций жилищно-коммунального хозяйства, получивших убытки по результатам отчетного года - Воскресенский муниципальный район</t>
  </si>
  <si>
    <t>Справочно:Число организаций жилищно-коммунального хозяйства, зарегистрированных на территории муниципального образования, деятельность которых по предоставлению жилищно-коммунальных услуг является основной</t>
  </si>
  <si>
    <t>Справочно:Число организаций жилищно-коммунального хозяйства, зарегистрированных на территории муниципального образования, деятельность которых по предоставлению жилищно-коммунальных услуг является основной - Воскресенский муниципальный район</t>
  </si>
  <si>
    <t>Объем платных услуг населению по видам услуг:</t>
  </si>
  <si>
    <t>Объем платных услуг населению по видам услуг: - Воскресенский муниципальный район</t>
  </si>
  <si>
    <t>Объем платных жилищных услуг населению</t>
  </si>
  <si>
    <t>тыс. рублей в ценах соответствующих лет</t>
  </si>
  <si>
    <t>Объем платных жилищных услуг населению - Воскресенский муниципальный район</t>
  </si>
  <si>
    <t>% к предыдущему году</t>
  </si>
  <si>
    <t>Объем платных коммунальных услуг населению</t>
  </si>
  <si>
    <t>Объем платных коммунальных услуг населению - Воскресенский муниципальный район</t>
  </si>
  <si>
    <t>18. Культура</t>
  </si>
  <si>
    <t>18. Культура - Воскресенский муниципальный район</t>
  </si>
  <si>
    <t>Уровень обеспеченности населения:</t>
  </si>
  <si>
    <t>Уровень обеспеченности населения: - Воскресенский муниципальный район</t>
  </si>
  <si>
    <t>театрами</t>
  </si>
  <si>
    <t>единиц на 100 тыс. населения</t>
  </si>
  <si>
    <t>театрами - Воскресенский муниципальный район</t>
  </si>
  <si>
    <t>Справочно: наличие театров</t>
  </si>
  <si>
    <t>Справочно: наличие театров - Воскресенский муниципальный район</t>
  </si>
  <si>
    <t>общедоступными библиотеками</t>
  </si>
  <si>
    <t>общедоступными библиотеками - Воскресенский муниципальный район</t>
  </si>
  <si>
    <t>Справочно: наличие общедоступных библиотек</t>
  </si>
  <si>
    <t>Справочно: наличие общедоступных библиотек - Воскресенский муниципальный район</t>
  </si>
  <si>
    <t>учреждениями культурно-досугового типа</t>
  </si>
  <si>
    <t>учреждениями культурно-досугового типа - Воскресенский муниципальный район</t>
  </si>
  <si>
    <t>Справочно: наличие учреждений культурно-досугового типа</t>
  </si>
  <si>
    <t>Справочно: наличие учреждений культурно-досугового типа - Воскресенский муниципальный район</t>
  </si>
  <si>
    <t>музеями</t>
  </si>
  <si>
    <t>музеями - Воскресенский муниципальный район</t>
  </si>
  <si>
    <t>Справочно: наличие музеев</t>
  </si>
  <si>
    <t>Справочно: наличие музеев - Воскресенский муниципальный район</t>
  </si>
  <si>
    <t>Среднемесячная номинальная начисленная заработная плата работников муниципальных учреждений культуры</t>
  </si>
  <si>
    <t>Среднемесячная номинальная начисленная заработная плата работников муниципальных учреждений культуры - Воскресенский муниципальный район</t>
  </si>
  <si>
    <t xml:space="preserve"> </t>
  </si>
  <si>
    <t>Прогноз социально-экономического развития городского поселения Воскресенск на 2014-2016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</si>
</sst>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_-* #,##0.0_р_._-;\-* #,##0.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11"/>
      <name val="Tahoma"/>
      <family val="2"/>
    </font>
    <font>
      <b/>
      <sz val="9"/>
      <color indexed="11"/>
      <name val="Tahoma"/>
      <family val="2"/>
    </font>
    <font>
      <sz val="9"/>
      <color indexed="11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11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5" fillId="33" borderId="12" xfId="0" applyNumberFormat="1" applyFont="1" applyFill="1" applyBorder="1" applyAlignment="1" applyProtection="1">
      <alignment horizontal="left" vertical="center" wrapText="1" indent="3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left" vertical="center" wrapText="1" indent="5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left" vertical="center" wrapText="1" indent="6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/>
      <protection/>
    </xf>
    <xf numFmtId="3" fontId="8" fillId="33" borderId="12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33" borderId="12" xfId="0" applyNumberFormat="1" applyFont="1" applyFill="1" applyBorder="1" applyAlignment="1" applyProtection="1">
      <alignment horizontal="center" vertical="center"/>
      <protection/>
    </xf>
    <xf numFmtId="165" fontId="8" fillId="0" borderId="12" xfId="0" applyNumberFormat="1" applyFont="1" applyFill="1" applyBorder="1" applyAlignment="1" applyProtection="1">
      <alignment horizontal="center" vertical="center"/>
      <protection locked="0"/>
    </xf>
    <xf numFmtId="165" fontId="8" fillId="33" borderId="12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164" fontId="8" fillId="34" borderId="12" xfId="0" applyNumberFormat="1" applyFont="1" applyFill="1" applyBorder="1" applyAlignment="1" applyProtection="1">
      <alignment horizontal="center" vertical="center"/>
      <protection/>
    </xf>
    <xf numFmtId="164" fontId="10" fillId="34" borderId="12" xfId="0" applyNumberFormat="1" applyFont="1" applyFill="1" applyBorder="1" applyAlignment="1" applyProtection="1">
      <alignment horizontal="center" vertical="center"/>
      <protection/>
    </xf>
    <xf numFmtId="3" fontId="8" fillId="35" borderId="12" xfId="0" applyNumberFormat="1" applyFont="1" applyFill="1" applyBorder="1" applyAlignment="1" applyProtection="1">
      <alignment horizontal="center" vertical="center"/>
      <protection locked="0"/>
    </xf>
    <xf numFmtId="4" fontId="8" fillId="34" borderId="12" xfId="0" applyNumberFormat="1" applyFont="1" applyFill="1" applyBorder="1" applyAlignment="1" applyProtection="1">
      <alignment horizontal="center" vertical="center"/>
      <protection/>
    </xf>
    <xf numFmtId="4" fontId="8" fillId="35" borderId="12" xfId="0" applyNumberFormat="1" applyFont="1" applyFill="1" applyBorder="1" applyAlignment="1" applyProtection="1">
      <alignment horizontal="center" vertical="center"/>
      <protection locked="0"/>
    </xf>
    <xf numFmtId="4" fontId="10" fillId="34" borderId="12" xfId="0" applyNumberFormat="1" applyFont="1" applyFill="1" applyBorder="1" applyAlignment="1" applyProtection="1">
      <alignment horizontal="center" vertical="center"/>
      <protection/>
    </xf>
    <xf numFmtId="164" fontId="8" fillId="35" borderId="12" xfId="0" applyNumberFormat="1" applyFont="1" applyFill="1" applyBorder="1" applyAlignment="1" applyProtection="1">
      <alignment horizontal="center" vertical="center"/>
      <protection locked="0"/>
    </xf>
    <xf numFmtId="3" fontId="10" fillId="34" borderId="12" xfId="0" applyNumberFormat="1" applyFont="1" applyFill="1" applyBorder="1" applyAlignment="1" applyProtection="1">
      <alignment horizontal="center" vertical="center"/>
      <protection/>
    </xf>
    <xf numFmtId="164" fontId="10" fillId="35" borderId="12" xfId="0" applyNumberFormat="1" applyFont="1" applyFill="1" applyBorder="1" applyAlignment="1" applyProtection="1">
      <alignment horizontal="center" vertical="center"/>
      <protection/>
    </xf>
    <xf numFmtId="3" fontId="9" fillId="34" borderId="12" xfId="0" applyNumberFormat="1" applyFont="1" applyFill="1" applyBorder="1" applyAlignment="1" applyProtection="1">
      <alignment horizontal="center" vertical="center"/>
      <protection/>
    </xf>
    <xf numFmtId="3" fontId="8" fillId="34" borderId="12" xfId="0" applyNumberFormat="1" applyFont="1" applyFill="1" applyBorder="1" applyAlignment="1" applyProtection="1">
      <alignment horizontal="center" vertical="center"/>
      <protection/>
    </xf>
    <xf numFmtId="3" fontId="10" fillId="35" borderId="12" xfId="0" applyNumberFormat="1" applyFont="1" applyFill="1" applyBorder="1" applyAlignment="1" applyProtection="1">
      <alignment horizontal="center" vertical="center"/>
      <protection/>
    </xf>
    <xf numFmtId="0" fontId="5" fillId="33" borderId="15" xfId="0" applyNumberFormat="1" applyFont="1" applyFill="1" applyBorder="1" applyAlignment="1" applyProtection="1">
      <alignment horizontal="left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9" fillId="35" borderId="14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889CCF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zoomScalePageLayoutView="0" workbookViewId="0" topLeftCell="B1">
      <pane ySplit="5" topLeftCell="A278" activePane="bottomLeft" state="frozen"/>
      <selection pane="topLeft" activeCell="A1" sqref="A1"/>
      <selection pane="bottomLeft" activeCell="I228" sqref="I228"/>
    </sheetView>
  </sheetViews>
  <sheetFormatPr defaultColWidth="9.140625" defaultRowHeight="12.75"/>
  <cols>
    <col min="1" max="1" width="2.7109375" style="0" customWidth="1"/>
    <col min="2" max="2" width="41.57421875" style="0" customWidth="1"/>
    <col min="3" max="3" width="15.28125" style="0" customWidth="1"/>
    <col min="4" max="4" width="5.140625" style="0" hidden="1" customWidth="1"/>
    <col min="5" max="5" width="16.7109375" style="0" customWidth="1"/>
    <col min="6" max="6" width="17.140625" style="0" customWidth="1"/>
    <col min="7" max="7" width="17.00390625" style="0" customWidth="1"/>
    <col min="8" max="8" width="16.00390625" style="0" customWidth="1"/>
    <col min="9" max="9" width="15.7109375" style="0" customWidth="1"/>
    <col min="10" max="10" width="15.140625" style="0" customWidth="1"/>
    <col min="11" max="11" width="16.7109375" style="0" customWidth="1"/>
    <col min="12" max="13" width="16.28125" style="0" customWidth="1"/>
  </cols>
  <sheetData>
    <row r="1" spans="1:13" ht="23.25" customHeight="1">
      <c r="A1" s="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0" customHeight="1">
      <c r="A2" s="1"/>
      <c r="B2" s="46" t="s">
        <v>358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6.5" customHeight="1">
      <c r="A3" s="1"/>
      <c r="B3" s="48" t="s">
        <v>26</v>
      </c>
      <c r="C3" s="49" t="s">
        <v>27</v>
      </c>
      <c r="D3" s="45"/>
      <c r="E3" s="48" t="s">
        <v>28</v>
      </c>
      <c r="F3" s="48"/>
      <c r="G3" s="45" t="s">
        <v>29</v>
      </c>
      <c r="H3" s="48" t="s">
        <v>30</v>
      </c>
      <c r="I3" s="48"/>
      <c r="J3" s="48" t="s">
        <v>31</v>
      </c>
      <c r="K3" s="48"/>
      <c r="L3" s="48" t="s">
        <v>32</v>
      </c>
      <c r="M3" s="48"/>
    </row>
    <row r="4" spans="1:13" ht="409.5" customHeight="1" hidden="1">
      <c r="A4" s="1"/>
      <c r="B4" s="48"/>
      <c r="C4" s="49"/>
      <c r="D4" s="45"/>
      <c r="E4" s="45" t="s">
        <v>33</v>
      </c>
      <c r="F4" s="45" t="s">
        <v>34</v>
      </c>
      <c r="G4" s="45" t="s">
        <v>35</v>
      </c>
      <c r="H4" s="45" t="s">
        <v>36</v>
      </c>
      <c r="I4" s="45" t="s">
        <v>37</v>
      </c>
      <c r="J4" s="45" t="s">
        <v>38</v>
      </c>
      <c r="K4" s="45" t="s">
        <v>39</v>
      </c>
      <c r="L4" s="45" t="s">
        <v>40</v>
      </c>
      <c r="M4" s="45" t="s">
        <v>41</v>
      </c>
    </row>
    <row r="5" spans="1:13" ht="27" customHeight="1">
      <c r="A5" s="1"/>
      <c r="B5" s="48"/>
      <c r="C5" s="49"/>
      <c r="D5" s="45"/>
      <c r="E5" s="45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45" t="s">
        <v>45</v>
      </c>
      <c r="K5" s="45" t="s">
        <v>46</v>
      </c>
      <c r="L5" s="45" t="s">
        <v>45</v>
      </c>
      <c r="M5" s="45" t="s">
        <v>46</v>
      </c>
    </row>
    <row r="6" spans="1:13" ht="16.5" customHeight="1">
      <c r="A6" s="1"/>
      <c r="B6" s="7" t="s">
        <v>47</v>
      </c>
      <c r="C6" s="39"/>
      <c r="D6" s="36" t="s">
        <v>48</v>
      </c>
      <c r="E6" s="37"/>
      <c r="F6" s="37"/>
      <c r="G6" s="37"/>
      <c r="H6" s="37"/>
      <c r="I6" s="37"/>
      <c r="J6" s="37"/>
      <c r="K6" s="37"/>
      <c r="L6" s="37"/>
      <c r="M6" s="37"/>
    </row>
    <row r="7" spans="1:13" ht="409.5" customHeight="1" hidden="1">
      <c r="A7" s="1"/>
      <c r="B7" s="7" t="s">
        <v>47</v>
      </c>
      <c r="C7" s="40"/>
      <c r="D7" s="3" t="s">
        <v>49</v>
      </c>
      <c r="E7" s="2"/>
      <c r="F7" s="2"/>
      <c r="G7" s="2"/>
      <c r="H7" s="2"/>
      <c r="I7" s="2"/>
      <c r="J7" s="2"/>
      <c r="K7" s="2"/>
      <c r="L7" s="2"/>
      <c r="M7" s="2"/>
    </row>
    <row r="8" spans="1:13" ht="409.5" customHeight="1" hidden="1">
      <c r="A8" s="1"/>
      <c r="B8" s="7" t="s">
        <v>47</v>
      </c>
      <c r="C8" s="40"/>
      <c r="D8" s="3" t="s">
        <v>50</v>
      </c>
      <c r="E8" s="2"/>
      <c r="F8" s="2"/>
      <c r="G8" s="2"/>
      <c r="H8" s="2"/>
      <c r="I8" s="2"/>
      <c r="J8" s="2"/>
      <c r="K8" s="2"/>
      <c r="L8" s="2"/>
      <c r="M8" s="2"/>
    </row>
    <row r="9" spans="1:13" ht="409.5" customHeight="1" hidden="1">
      <c r="A9" s="1"/>
      <c r="B9" s="7" t="s">
        <v>47</v>
      </c>
      <c r="C9" s="40"/>
      <c r="D9" s="3" t="s">
        <v>51</v>
      </c>
      <c r="E9" s="2"/>
      <c r="F9" s="2"/>
      <c r="G9" s="2"/>
      <c r="H9" s="2"/>
      <c r="I9" s="2"/>
      <c r="J9" s="2"/>
      <c r="K9" s="2"/>
      <c r="L9" s="2"/>
      <c r="M9" s="2"/>
    </row>
    <row r="10" spans="1:13" ht="409.5" customHeight="1" hidden="1">
      <c r="A10" s="1"/>
      <c r="B10" s="7" t="s">
        <v>47</v>
      </c>
      <c r="C10" s="40"/>
      <c r="D10" s="3" t="s">
        <v>52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ht="409.5" customHeight="1" hidden="1">
      <c r="A11" s="1"/>
      <c r="B11" s="7" t="s">
        <v>47</v>
      </c>
      <c r="C11" s="40"/>
      <c r="D11" s="3" t="s">
        <v>53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409.5" customHeight="1" hidden="1">
      <c r="A12" s="1"/>
      <c r="B12" s="7" t="s">
        <v>47</v>
      </c>
      <c r="C12" s="41"/>
      <c r="D12" s="3" t="s">
        <v>54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ht="27" customHeight="1">
      <c r="A13" s="1"/>
      <c r="B13" s="5" t="s">
        <v>55</v>
      </c>
      <c r="C13" s="42" t="s">
        <v>56</v>
      </c>
      <c r="D13" s="4"/>
      <c r="E13" s="21">
        <v>94887</v>
      </c>
      <c r="F13" s="21">
        <v>95506</v>
      </c>
      <c r="G13" s="21">
        <v>95985</v>
      </c>
      <c r="H13" s="21">
        <v>96485</v>
      </c>
      <c r="I13" s="21">
        <v>96490</v>
      </c>
      <c r="J13" s="21">
        <v>97004</v>
      </c>
      <c r="K13" s="21">
        <v>97014</v>
      </c>
      <c r="L13" s="21">
        <v>97538</v>
      </c>
      <c r="M13" s="21">
        <v>97553</v>
      </c>
    </row>
    <row r="14" spans="1:13" ht="16.5" customHeight="1">
      <c r="A14" s="1"/>
      <c r="B14" s="6" t="s">
        <v>57</v>
      </c>
      <c r="C14" s="42" t="s">
        <v>56</v>
      </c>
      <c r="D14" s="4" t="s">
        <v>58</v>
      </c>
      <c r="E14" s="21">
        <v>980</v>
      </c>
      <c r="F14" s="21">
        <v>1023</v>
      </c>
      <c r="G14" s="21">
        <v>999</v>
      </c>
      <c r="H14" s="21">
        <v>1011</v>
      </c>
      <c r="I14" s="21">
        <v>1014</v>
      </c>
      <c r="J14" s="21">
        <v>1015</v>
      </c>
      <c r="K14" s="21">
        <v>1018</v>
      </c>
      <c r="L14" s="21">
        <v>1017</v>
      </c>
      <c r="M14" s="21">
        <v>1020</v>
      </c>
    </row>
    <row r="15" spans="1:13" ht="16.5" customHeight="1">
      <c r="A15" s="1"/>
      <c r="B15" s="6" t="s">
        <v>60</v>
      </c>
      <c r="C15" s="42" t="s">
        <v>56</v>
      </c>
      <c r="D15" s="4" t="s">
        <v>61</v>
      </c>
      <c r="E15" s="21">
        <v>1336</v>
      </c>
      <c r="F15" s="21">
        <v>1447</v>
      </c>
      <c r="G15" s="21">
        <v>1442</v>
      </c>
      <c r="H15" s="21">
        <v>1437</v>
      </c>
      <c r="I15" s="21">
        <v>1436</v>
      </c>
      <c r="J15" s="21">
        <v>1432</v>
      </c>
      <c r="K15" s="21">
        <v>1431</v>
      </c>
      <c r="L15" s="21">
        <v>1430</v>
      </c>
      <c r="M15" s="21">
        <v>1429</v>
      </c>
    </row>
    <row r="16" spans="1:13" ht="27" customHeight="1">
      <c r="A16" s="1"/>
      <c r="B16" s="6" t="s">
        <v>62</v>
      </c>
      <c r="C16" s="42" t="s">
        <v>56</v>
      </c>
      <c r="D16" s="4" t="s">
        <v>63</v>
      </c>
      <c r="E16" s="21">
        <v>1126</v>
      </c>
      <c r="F16" s="21">
        <v>1036</v>
      </c>
      <c r="G16" s="21">
        <v>922</v>
      </c>
      <c r="H16" s="21">
        <v>926</v>
      </c>
      <c r="I16" s="21">
        <v>927</v>
      </c>
      <c r="J16" s="21">
        <v>936</v>
      </c>
      <c r="K16" s="21">
        <v>937</v>
      </c>
      <c r="L16" s="21">
        <v>947</v>
      </c>
      <c r="M16" s="21">
        <v>948</v>
      </c>
    </row>
    <row r="17" spans="1:13" ht="27" customHeight="1">
      <c r="A17" s="1"/>
      <c r="B17" s="6" t="s">
        <v>64</v>
      </c>
      <c r="C17" s="43" t="s">
        <v>56</v>
      </c>
      <c r="D17" s="13" t="s">
        <v>65</v>
      </c>
      <c r="E17" s="22">
        <v>94502</v>
      </c>
      <c r="F17" s="22">
        <v>95197</v>
      </c>
      <c r="G17" s="22">
        <v>95746</v>
      </c>
      <c r="H17" s="22">
        <v>96235</v>
      </c>
      <c r="I17" s="44">
        <v>96238</v>
      </c>
      <c r="J17" s="44">
        <v>96745</v>
      </c>
      <c r="K17" s="22">
        <v>96752</v>
      </c>
      <c r="L17" s="22">
        <v>97271</v>
      </c>
      <c r="M17" s="44">
        <v>97284</v>
      </c>
    </row>
    <row r="18" spans="1:13" ht="16.5" customHeight="1">
      <c r="A18" s="1"/>
      <c r="B18" s="7" t="s">
        <v>66</v>
      </c>
      <c r="C18" s="42"/>
      <c r="D18" s="8" t="s">
        <v>67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409.5" customHeight="1" hidden="1">
      <c r="A19" s="1"/>
      <c r="B19" s="7" t="s">
        <v>66</v>
      </c>
      <c r="C19" s="42"/>
      <c r="D19" s="5" t="s">
        <v>49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409.5" customHeight="1" hidden="1">
      <c r="A20" s="1"/>
      <c r="B20" s="7" t="s">
        <v>66</v>
      </c>
      <c r="C20" s="42"/>
      <c r="D20" s="5" t="s">
        <v>50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409.5" customHeight="1" hidden="1">
      <c r="A21" s="1"/>
      <c r="B21" s="7" t="s">
        <v>66</v>
      </c>
      <c r="C21" s="42"/>
      <c r="D21" s="5" t="s">
        <v>51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409.5" customHeight="1" hidden="1">
      <c r="A22" s="1"/>
      <c r="B22" s="7" t="s">
        <v>66</v>
      </c>
      <c r="C22" s="42"/>
      <c r="D22" s="5" t="s">
        <v>52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409.5" customHeight="1" hidden="1">
      <c r="A23" s="1"/>
      <c r="B23" s="7" t="s">
        <v>66</v>
      </c>
      <c r="C23" s="42"/>
      <c r="D23" s="5" t="s">
        <v>53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409.5" customHeight="1" hidden="1">
      <c r="A24" s="1"/>
      <c r="B24" s="7" t="s">
        <v>66</v>
      </c>
      <c r="C24" s="42"/>
      <c r="D24" s="5" t="s">
        <v>54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48.75" customHeight="1">
      <c r="A25" s="1"/>
      <c r="B25" s="5" t="s">
        <v>68</v>
      </c>
      <c r="C25" s="42" t="s">
        <v>69</v>
      </c>
      <c r="D25" s="8" t="s">
        <v>70</v>
      </c>
      <c r="E25" s="20">
        <v>33625.4</v>
      </c>
      <c r="F25" s="17">
        <v>37762.1</v>
      </c>
      <c r="G25" s="17">
        <v>39083.8</v>
      </c>
      <c r="H25" s="17">
        <v>41194.3</v>
      </c>
      <c r="I25" s="17">
        <v>41741.5</v>
      </c>
      <c r="J25" s="17">
        <v>43830.7</v>
      </c>
      <c r="K25" s="17">
        <v>45122.5</v>
      </c>
      <c r="L25" s="17">
        <v>47293.4</v>
      </c>
      <c r="M25" s="17">
        <v>47293.4</v>
      </c>
    </row>
    <row r="26" spans="1:13" ht="409.5" customHeight="1" hidden="1">
      <c r="A26" s="1"/>
      <c r="B26" s="10" t="s">
        <v>73</v>
      </c>
      <c r="C26" s="42" t="s">
        <v>72</v>
      </c>
      <c r="D26" s="5" t="s">
        <v>49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409.5" customHeight="1" hidden="1">
      <c r="A27" s="1"/>
      <c r="B27" s="10" t="s">
        <v>73</v>
      </c>
      <c r="C27" s="42" t="s">
        <v>72</v>
      </c>
      <c r="D27" s="5" t="s">
        <v>50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</row>
    <row r="28" spans="1:13" ht="409.5" customHeight="1" hidden="1">
      <c r="A28" s="1"/>
      <c r="B28" s="10" t="s">
        <v>73</v>
      </c>
      <c r="C28" s="42" t="s">
        <v>72</v>
      </c>
      <c r="D28" s="5" t="s">
        <v>51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409.5" customHeight="1" hidden="1">
      <c r="A29" s="1"/>
      <c r="B29" s="10" t="s">
        <v>73</v>
      </c>
      <c r="C29" s="42" t="s">
        <v>72</v>
      </c>
      <c r="D29" s="5" t="s">
        <v>52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409.5" customHeight="1" hidden="1">
      <c r="A30" s="1"/>
      <c r="B30" s="10" t="s">
        <v>73</v>
      </c>
      <c r="C30" s="42" t="s">
        <v>72</v>
      </c>
      <c r="D30" s="5" t="s">
        <v>53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409.5" customHeight="1" hidden="1">
      <c r="A31" s="1"/>
      <c r="B31" s="10" t="s">
        <v>73</v>
      </c>
      <c r="C31" s="42" t="s">
        <v>72</v>
      </c>
      <c r="D31" s="5" t="s">
        <v>54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48.75" customHeight="1">
      <c r="A32" s="1"/>
      <c r="B32" s="5" t="s">
        <v>74</v>
      </c>
      <c r="C32" s="42" t="s">
        <v>72</v>
      </c>
      <c r="D32" s="8" t="s">
        <v>75</v>
      </c>
      <c r="E32" s="17">
        <v>110.7</v>
      </c>
      <c r="F32" s="17">
        <v>112.3</v>
      </c>
      <c r="G32" s="17">
        <v>103.5</v>
      </c>
      <c r="H32" s="17">
        <v>105.4</v>
      </c>
      <c r="I32" s="17">
        <v>106.8</v>
      </c>
      <c r="J32" s="17">
        <v>106.4</v>
      </c>
      <c r="K32" s="17">
        <v>108.1</v>
      </c>
      <c r="L32" s="17">
        <v>107.9</v>
      </c>
      <c r="M32" s="17">
        <v>109.9</v>
      </c>
    </row>
    <row r="33" spans="1:13" ht="16.5" customHeight="1">
      <c r="A33" s="1"/>
      <c r="B33" s="7" t="s">
        <v>76</v>
      </c>
      <c r="C33" s="42"/>
      <c r="D33" s="8" t="s">
        <v>77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409.5" customHeight="1" hidden="1">
      <c r="A34" s="1"/>
      <c r="B34" s="7" t="s">
        <v>76</v>
      </c>
      <c r="C34" s="42"/>
      <c r="D34" s="5" t="s">
        <v>49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409.5" customHeight="1" hidden="1">
      <c r="A35" s="1"/>
      <c r="B35" s="7" t="s">
        <v>76</v>
      </c>
      <c r="C35" s="42"/>
      <c r="D35" s="5" t="s">
        <v>50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409.5" customHeight="1" hidden="1">
      <c r="A36" s="1"/>
      <c r="B36" s="7" t="s">
        <v>76</v>
      </c>
      <c r="C36" s="42"/>
      <c r="D36" s="5" t="s">
        <v>51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409.5" customHeight="1" hidden="1">
      <c r="A37" s="1"/>
      <c r="B37" s="7" t="s">
        <v>76</v>
      </c>
      <c r="C37" s="42"/>
      <c r="D37" s="5" t="s">
        <v>52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409.5" customHeight="1" hidden="1">
      <c r="A38" s="1"/>
      <c r="B38" s="7" t="s">
        <v>76</v>
      </c>
      <c r="C38" s="42"/>
      <c r="D38" s="5" t="s">
        <v>53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409.5" customHeight="1" hidden="1">
      <c r="A39" s="1"/>
      <c r="B39" s="7" t="s">
        <v>76</v>
      </c>
      <c r="C39" s="42"/>
      <c r="D39" s="5" t="s">
        <v>54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7" customHeight="1">
      <c r="A40" s="1"/>
      <c r="B40" s="5" t="s">
        <v>78</v>
      </c>
      <c r="C40" s="42"/>
      <c r="D40" s="8" t="s">
        <v>79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409.5" customHeight="1" hidden="1">
      <c r="A41" s="1"/>
      <c r="B41" s="5" t="s">
        <v>78</v>
      </c>
      <c r="C41" s="42"/>
      <c r="D41" s="5" t="s">
        <v>49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409.5" customHeight="1" hidden="1">
      <c r="A42" s="1"/>
      <c r="B42" s="5" t="s">
        <v>78</v>
      </c>
      <c r="C42" s="42"/>
      <c r="D42" s="5" t="s">
        <v>50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409.5" customHeight="1" hidden="1">
      <c r="A43" s="1"/>
      <c r="B43" s="5" t="s">
        <v>78</v>
      </c>
      <c r="C43" s="42"/>
      <c r="D43" s="5" t="s">
        <v>51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409.5" customHeight="1" hidden="1">
      <c r="A44" s="1"/>
      <c r="B44" s="5" t="s">
        <v>78</v>
      </c>
      <c r="C44" s="42"/>
      <c r="D44" s="5" t="s">
        <v>52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409.5" customHeight="1" hidden="1">
      <c r="A45" s="1"/>
      <c r="B45" s="5" t="s">
        <v>78</v>
      </c>
      <c r="C45" s="42"/>
      <c r="D45" s="5" t="s">
        <v>53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409.5" customHeight="1" hidden="1">
      <c r="A46" s="1"/>
      <c r="B46" s="5" t="s">
        <v>78</v>
      </c>
      <c r="C46" s="42"/>
      <c r="D46" s="5" t="s">
        <v>54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7" customHeight="1">
      <c r="A47" s="1"/>
      <c r="B47" s="6" t="s">
        <v>80</v>
      </c>
      <c r="C47" s="42" t="s">
        <v>81</v>
      </c>
      <c r="D47" s="8" t="s">
        <v>82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1:13" ht="38.25" customHeight="1">
      <c r="A48" s="1"/>
      <c r="B48" s="10" t="s">
        <v>84</v>
      </c>
      <c r="C48" s="42" t="s">
        <v>72</v>
      </c>
      <c r="D48" s="8" t="s">
        <v>85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</row>
    <row r="49" spans="1:13" ht="16.5" customHeight="1">
      <c r="A49" s="1"/>
      <c r="B49" s="6" t="s">
        <v>86</v>
      </c>
      <c r="C49" s="42" t="s">
        <v>81</v>
      </c>
      <c r="D49" s="8" t="s">
        <v>87</v>
      </c>
      <c r="E49" s="15">
        <v>1213</v>
      </c>
      <c r="F49" s="16">
        <v>1250</v>
      </c>
      <c r="G49" s="16">
        <v>1321</v>
      </c>
      <c r="H49" s="16">
        <v>1334</v>
      </c>
      <c r="I49" s="16">
        <v>1385</v>
      </c>
      <c r="J49" s="16">
        <v>1339</v>
      </c>
      <c r="K49" s="16">
        <v>1457</v>
      </c>
      <c r="L49" s="16">
        <v>1343</v>
      </c>
      <c r="M49" s="16">
        <v>1703</v>
      </c>
    </row>
    <row r="50" spans="1:13" ht="38.25" customHeight="1">
      <c r="A50" s="1"/>
      <c r="B50" s="10" t="s">
        <v>88</v>
      </c>
      <c r="C50" s="42" t="s">
        <v>72</v>
      </c>
      <c r="D50" s="8" t="s">
        <v>89</v>
      </c>
      <c r="E50" s="17">
        <v>147.9</v>
      </c>
      <c r="F50" s="17">
        <v>103.1</v>
      </c>
      <c r="G50" s="17">
        <v>105.7</v>
      </c>
      <c r="H50" s="17">
        <v>101</v>
      </c>
      <c r="I50" s="17">
        <v>104.8</v>
      </c>
      <c r="J50" s="17">
        <v>100.4</v>
      </c>
      <c r="K50" s="17">
        <v>105.2</v>
      </c>
      <c r="L50" s="17">
        <v>100.3</v>
      </c>
      <c r="M50" s="17">
        <v>116.9</v>
      </c>
    </row>
    <row r="51" spans="1:13" ht="16.5" customHeight="1">
      <c r="A51" s="1"/>
      <c r="B51" s="6" t="s">
        <v>90</v>
      </c>
      <c r="C51" s="42" t="s">
        <v>81</v>
      </c>
      <c r="D51" s="8" t="s">
        <v>91</v>
      </c>
      <c r="E51" s="15">
        <v>955</v>
      </c>
      <c r="F51" s="16">
        <v>1188</v>
      </c>
      <c r="G51" s="16">
        <v>1231</v>
      </c>
      <c r="H51" s="16">
        <v>1300</v>
      </c>
      <c r="I51" s="16">
        <v>1320</v>
      </c>
      <c r="J51" s="16">
        <v>1328</v>
      </c>
      <c r="K51" s="16">
        <v>1450</v>
      </c>
      <c r="L51" s="16">
        <v>1384</v>
      </c>
      <c r="M51" s="16">
        <v>1625</v>
      </c>
    </row>
    <row r="52" spans="1:13" ht="38.25" customHeight="1">
      <c r="A52" s="1"/>
      <c r="B52" s="10" t="s">
        <v>92</v>
      </c>
      <c r="C52" s="42" t="s">
        <v>72</v>
      </c>
      <c r="D52" s="8" t="s">
        <v>93</v>
      </c>
      <c r="E52" s="17">
        <v>130.8</v>
      </c>
      <c r="F52" s="17">
        <v>124.4</v>
      </c>
      <c r="G52" s="17">
        <v>103.6</v>
      </c>
      <c r="H52" s="17">
        <v>105.6</v>
      </c>
      <c r="I52" s="17">
        <v>107.2</v>
      </c>
      <c r="J52" s="17">
        <v>102.2</v>
      </c>
      <c r="K52" s="17">
        <v>109.8</v>
      </c>
      <c r="L52" s="17">
        <v>104.2</v>
      </c>
      <c r="M52" s="17">
        <v>112.1</v>
      </c>
    </row>
    <row r="53" spans="1:13" ht="16.5" customHeight="1">
      <c r="A53" s="1"/>
      <c r="B53" s="6" t="s">
        <v>94</v>
      </c>
      <c r="C53" s="42" t="s">
        <v>81</v>
      </c>
      <c r="D53" s="8" t="s">
        <v>95</v>
      </c>
      <c r="E53" s="15">
        <v>37</v>
      </c>
      <c r="F53" s="16">
        <v>38</v>
      </c>
      <c r="G53" s="16">
        <v>39</v>
      </c>
      <c r="H53" s="16">
        <v>41</v>
      </c>
      <c r="I53" s="16">
        <v>42</v>
      </c>
      <c r="J53" s="16">
        <v>43</v>
      </c>
      <c r="K53" s="16">
        <v>45</v>
      </c>
      <c r="L53" s="16">
        <v>45</v>
      </c>
      <c r="M53" s="16">
        <v>48</v>
      </c>
    </row>
    <row r="54" spans="1:13" ht="38.25" customHeight="1">
      <c r="A54" s="1"/>
      <c r="B54" s="10" t="s">
        <v>96</v>
      </c>
      <c r="C54" s="42" t="s">
        <v>72</v>
      </c>
      <c r="D54" s="8" t="s">
        <v>97</v>
      </c>
      <c r="E54" s="17">
        <v>92.5</v>
      </c>
      <c r="F54" s="17">
        <v>102.7</v>
      </c>
      <c r="G54" s="17">
        <v>102.6</v>
      </c>
      <c r="H54" s="17">
        <v>105.1</v>
      </c>
      <c r="I54" s="17">
        <v>107.7</v>
      </c>
      <c r="J54" s="17">
        <v>104.9</v>
      </c>
      <c r="K54" s="17">
        <v>107.1</v>
      </c>
      <c r="L54" s="17">
        <v>104.7</v>
      </c>
      <c r="M54" s="17">
        <v>106.7</v>
      </c>
    </row>
    <row r="55" spans="1:13" ht="16.5" customHeight="1">
      <c r="A55" s="1"/>
      <c r="B55" s="6" t="s">
        <v>98</v>
      </c>
      <c r="C55" s="42" t="s">
        <v>81</v>
      </c>
      <c r="D55" s="8" t="s">
        <v>99</v>
      </c>
      <c r="E55" s="15">
        <v>398</v>
      </c>
      <c r="F55" s="16">
        <v>423</v>
      </c>
      <c r="G55" s="16">
        <v>436</v>
      </c>
      <c r="H55" s="16">
        <v>453</v>
      </c>
      <c r="I55" s="16">
        <v>461</v>
      </c>
      <c r="J55" s="16">
        <v>476</v>
      </c>
      <c r="K55" s="16">
        <v>502</v>
      </c>
      <c r="L55" s="16">
        <v>503</v>
      </c>
      <c r="M55" s="16">
        <v>558</v>
      </c>
    </row>
    <row r="56" spans="1:13" ht="38.25" customHeight="1">
      <c r="A56" s="1"/>
      <c r="B56" s="10" t="s">
        <v>100</v>
      </c>
      <c r="C56" s="42" t="s">
        <v>72</v>
      </c>
      <c r="D56" s="8" t="s">
        <v>101</v>
      </c>
      <c r="E56" s="17">
        <v>90.5</v>
      </c>
      <c r="F56" s="17">
        <v>106.3</v>
      </c>
      <c r="G56" s="17">
        <v>103.1</v>
      </c>
      <c r="H56" s="17">
        <v>103.9</v>
      </c>
      <c r="I56" s="17">
        <v>105.7</v>
      </c>
      <c r="J56" s="17">
        <v>105.1</v>
      </c>
      <c r="K56" s="17">
        <v>108.9</v>
      </c>
      <c r="L56" s="17">
        <v>105.7</v>
      </c>
      <c r="M56" s="17">
        <v>111.2</v>
      </c>
    </row>
    <row r="57" spans="1:13" ht="16.5" customHeight="1">
      <c r="A57" s="1"/>
      <c r="B57" s="6" t="s">
        <v>102</v>
      </c>
      <c r="C57" s="42" t="s">
        <v>103</v>
      </c>
      <c r="D57" s="8" t="s">
        <v>104</v>
      </c>
      <c r="E57" s="15">
        <v>96</v>
      </c>
      <c r="F57" s="16">
        <v>94</v>
      </c>
      <c r="G57" s="16">
        <v>96</v>
      </c>
      <c r="H57" s="16">
        <v>99</v>
      </c>
      <c r="I57" s="16">
        <v>101</v>
      </c>
      <c r="J57" s="16">
        <v>102</v>
      </c>
      <c r="K57" s="16">
        <v>109</v>
      </c>
      <c r="L57" s="16">
        <v>108</v>
      </c>
      <c r="M57" s="16">
        <v>120</v>
      </c>
    </row>
    <row r="58" spans="1:13" ht="38.25" customHeight="1">
      <c r="A58" s="1"/>
      <c r="B58" s="10" t="s">
        <v>105</v>
      </c>
      <c r="C58" s="42" t="s">
        <v>72</v>
      </c>
      <c r="D58" s="8" t="s">
        <v>106</v>
      </c>
      <c r="E58" s="17">
        <v>86.5</v>
      </c>
      <c r="F58" s="17">
        <v>97.9</v>
      </c>
      <c r="G58" s="17">
        <v>102.1</v>
      </c>
      <c r="H58" s="17">
        <v>103.1</v>
      </c>
      <c r="I58" s="17">
        <v>105.2</v>
      </c>
      <c r="J58" s="17">
        <v>103</v>
      </c>
      <c r="K58" s="17">
        <v>107.9</v>
      </c>
      <c r="L58" s="17">
        <v>105.9</v>
      </c>
      <c r="M58" s="17">
        <v>110.1</v>
      </c>
    </row>
    <row r="59" spans="1:13" ht="409.5" customHeight="1" hidden="1">
      <c r="A59" s="1"/>
      <c r="B59" s="6" t="s">
        <v>109</v>
      </c>
      <c r="C59" s="42" t="s">
        <v>108</v>
      </c>
      <c r="D59" s="5" t="s">
        <v>49</v>
      </c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409.5" customHeight="1" hidden="1">
      <c r="A60" s="1"/>
      <c r="B60" s="6" t="s">
        <v>109</v>
      </c>
      <c r="C60" s="42" t="s">
        <v>108</v>
      </c>
      <c r="D60" s="5" t="s">
        <v>50</v>
      </c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409.5" customHeight="1" hidden="1">
      <c r="A61" s="1"/>
      <c r="B61" s="6" t="s">
        <v>109</v>
      </c>
      <c r="C61" s="42" t="s">
        <v>108</v>
      </c>
      <c r="D61" s="5" t="s">
        <v>51</v>
      </c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409.5" customHeight="1" hidden="1">
      <c r="A62" s="1"/>
      <c r="B62" s="6" t="s">
        <v>109</v>
      </c>
      <c r="C62" s="42" t="s">
        <v>108</v>
      </c>
      <c r="D62" s="5" t="s">
        <v>52</v>
      </c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409.5" customHeight="1" hidden="1">
      <c r="A63" s="1"/>
      <c r="B63" s="6" t="s">
        <v>109</v>
      </c>
      <c r="C63" s="42" t="s">
        <v>108</v>
      </c>
      <c r="D63" s="5" t="s">
        <v>53</v>
      </c>
      <c r="E63" s="23"/>
      <c r="F63" s="23"/>
      <c r="G63" s="23"/>
      <c r="H63" s="23"/>
      <c r="I63" s="23"/>
      <c r="J63" s="23"/>
      <c r="K63" s="23"/>
      <c r="L63" s="23"/>
      <c r="M63" s="23"/>
    </row>
    <row r="64" spans="1:13" ht="409.5" customHeight="1" hidden="1">
      <c r="A64" s="1"/>
      <c r="B64" s="6" t="s">
        <v>109</v>
      </c>
      <c r="C64" s="42" t="s">
        <v>108</v>
      </c>
      <c r="D64" s="5" t="s">
        <v>54</v>
      </c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38.25" customHeight="1">
      <c r="A65" s="1"/>
      <c r="B65" s="7" t="s">
        <v>110</v>
      </c>
      <c r="C65" s="42"/>
      <c r="D65" s="8" t="s">
        <v>111</v>
      </c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409.5" customHeight="1" hidden="1">
      <c r="A66" s="1"/>
      <c r="B66" s="7" t="s">
        <v>110</v>
      </c>
      <c r="C66" s="42"/>
      <c r="D66" s="5" t="s">
        <v>49</v>
      </c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409.5" customHeight="1" hidden="1">
      <c r="A67" s="1"/>
      <c r="B67" s="7" t="s">
        <v>110</v>
      </c>
      <c r="C67" s="42"/>
      <c r="D67" s="5" t="s">
        <v>50</v>
      </c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409.5" customHeight="1" hidden="1">
      <c r="A68" s="1"/>
      <c r="B68" s="7" t="s">
        <v>110</v>
      </c>
      <c r="C68" s="42"/>
      <c r="D68" s="5" t="s">
        <v>51</v>
      </c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409.5" customHeight="1" hidden="1">
      <c r="A69" s="1"/>
      <c r="B69" s="7" t="s">
        <v>110</v>
      </c>
      <c r="C69" s="42"/>
      <c r="D69" s="5" t="s">
        <v>52</v>
      </c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409.5" customHeight="1" hidden="1">
      <c r="A70" s="1"/>
      <c r="B70" s="7" t="s">
        <v>110</v>
      </c>
      <c r="C70" s="42"/>
      <c r="D70" s="5" t="s">
        <v>53</v>
      </c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409.5" customHeight="1" hidden="1">
      <c r="A71" s="1"/>
      <c r="B71" s="7" t="s">
        <v>110</v>
      </c>
      <c r="C71" s="42"/>
      <c r="D71" s="5" t="s">
        <v>54</v>
      </c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6.5" customHeight="1">
      <c r="A72" s="1"/>
      <c r="B72" s="5" t="s">
        <v>112</v>
      </c>
      <c r="C72" s="42"/>
      <c r="D72" s="8" t="s">
        <v>113</v>
      </c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409.5" customHeight="1" hidden="1">
      <c r="A73" s="1"/>
      <c r="B73" s="5" t="s">
        <v>112</v>
      </c>
      <c r="C73" s="42"/>
      <c r="D73" s="5" t="s">
        <v>49</v>
      </c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409.5" customHeight="1" hidden="1">
      <c r="A74" s="1"/>
      <c r="B74" s="5" t="s">
        <v>112</v>
      </c>
      <c r="C74" s="42"/>
      <c r="D74" s="5" t="s">
        <v>50</v>
      </c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409.5" customHeight="1" hidden="1">
      <c r="A75" s="1"/>
      <c r="B75" s="5" t="s">
        <v>112</v>
      </c>
      <c r="C75" s="42"/>
      <c r="D75" s="5" t="s">
        <v>51</v>
      </c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409.5" customHeight="1" hidden="1">
      <c r="A76" s="1"/>
      <c r="B76" s="5" t="s">
        <v>112</v>
      </c>
      <c r="C76" s="42"/>
      <c r="D76" s="5" t="s">
        <v>52</v>
      </c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409.5" customHeight="1" hidden="1">
      <c r="A77" s="1"/>
      <c r="B77" s="5" t="s">
        <v>112</v>
      </c>
      <c r="C77" s="42"/>
      <c r="D77" s="5" t="s">
        <v>53</v>
      </c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409.5" customHeight="1" hidden="1">
      <c r="A78" s="1"/>
      <c r="B78" s="5" t="s">
        <v>112</v>
      </c>
      <c r="C78" s="42"/>
      <c r="D78" s="5" t="s">
        <v>54</v>
      </c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38.25" customHeight="1">
      <c r="A79" s="1"/>
      <c r="B79" s="6" t="s">
        <v>114</v>
      </c>
      <c r="C79" s="42" t="s">
        <v>115</v>
      </c>
      <c r="D79" s="8" t="s">
        <v>116</v>
      </c>
      <c r="E79" s="20">
        <v>424443.3</v>
      </c>
      <c r="F79" s="17">
        <v>453783.5</v>
      </c>
      <c r="G79" s="17">
        <f>F79*G80*G81/10000</f>
        <v>495826.541275</v>
      </c>
      <c r="H79" s="17">
        <f>G79*H80*H81/10000</f>
        <v>540801.9751809727</v>
      </c>
      <c r="I79" s="17">
        <f>G79*I80*I81/10000</f>
        <v>543958.4069427294</v>
      </c>
      <c r="J79" s="17">
        <f>H79*J80*J81/10000</f>
        <v>590447.596502586</v>
      </c>
      <c r="K79" s="17">
        <f>I79*K80*K81/10000</f>
        <v>597929.960079587</v>
      </c>
      <c r="L79" s="17">
        <f>J79*L80*L81/10000</f>
        <v>646557.8315982268</v>
      </c>
      <c r="M79" s="17">
        <f>K79*M80*M81/10000</f>
        <v>657914.293674771</v>
      </c>
    </row>
    <row r="80" spans="1:13" ht="38.25" customHeight="1">
      <c r="A80" s="1"/>
      <c r="B80" s="10" t="s">
        <v>117</v>
      </c>
      <c r="C80" s="42" t="s">
        <v>118</v>
      </c>
      <c r="D80" s="8" t="s">
        <v>119</v>
      </c>
      <c r="E80" s="17">
        <v>98.4</v>
      </c>
      <c r="F80" s="17">
        <f>F79/E79/F81*10000</f>
        <v>103.09800501852943</v>
      </c>
      <c r="G80" s="17">
        <v>102.5</v>
      </c>
      <c r="H80" s="17">
        <v>102.8</v>
      </c>
      <c r="I80" s="17">
        <v>103.4</v>
      </c>
      <c r="J80" s="17">
        <v>103</v>
      </c>
      <c r="K80" s="17">
        <v>103.7</v>
      </c>
      <c r="L80" s="17">
        <v>103.5</v>
      </c>
      <c r="M80" s="17">
        <v>104</v>
      </c>
    </row>
    <row r="81" spans="1:13" ht="38.25" customHeight="1">
      <c r="A81" s="1"/>
      <c r="B81" s="12" t="s">
        <v>120</v>
      </c>
      <c r="C81" s="42" t="s">
        <v>72</v>
      </c>
      <c r="D81" s="8" t="s">
        <v>121</v>
      </c>
      <c r="E81" s="20">
        <v>105.7</v>
      </c>
      <c r="F81" s="20">
        <v>103.7</v>
      </c>
      <c r="G81" s="20">
        <v>106.6</v>
      </c>
      <c r="H81" s="20">
        <v>106.1</v>
      </c>
      <c r="I81" s="20">
        <v>106.1</v>
      </c>
      <c r="J81" s="20">
        <v>106</v>
      </c>
      <c r="K81" s="20">
        <v>106</v>
      </c>
      <c r="L81" s="20">
        <v>105.8</v>
      </c>
      <c r="M81" s="20">
        <v>105.8</v>
      </c>
    </row>
    <row r="82" spans="1:13" ht="38.25" customHeight="1">
      <c r="A82" s="1"/>
      <c r="B82" s="5" t="s">
        <v>122</v>
      </c>
      <c r="C82" s="42" t="s">
        <v>123</v>
      </c>
      <c r="D82" s="8" t="s">
        <v>124</v>
      </c>
      <c r="E82" s="20">
        <v>154</v>
      </c>
      <c r="F82" s="17">
        <v>154</v>
      </c>
      <c r="G82" s="20">
        <v>154</v>
      </c>
      <c r="H82" s="20">
        <v>154</v>
      </c>
      <c r="I82" s="20">
        <v>154</v>
      </c>
      <c r="J82" s="20">
        <v>154</v>
      </c>
      <c r="K82" s="20">
        <v>154</v>
      </c>
      <c r="L82" s="20">
        <v>154</v>
      </c>
      <c r="M82" s="20">
        <v>154</v>
      </c>
    </row>
    <row r="83" spans="1:13" ht="38.25" customHeight="1">
      <c r="A83" s="1"/>
      <c r="B83" s="5" t="s">
        <v>125</v>
      </c>
      <c r="C83" s="42" t="s">
        <v>123</v>
      </c>
      <c r="D83" s="8" t="s">
        <v>126</v>
      </c>
      <c r="E83" s="20" t="s">
        <v>83</v>
      </c>
      <c r="F83" s="20" t="s">
        <v>83</v>
      </c>
      <c r="G83" s="20" t="s">
        <v>83</v>
      </c>
      <c r="H83" s="20" t="s">
        <v>83</v>
      </c>
      <c r="I83" s="20" t="s">
        <v>83</v>
      </c>
      <c r="J83" s="20" t="s">
        <v>83</v>
      </c>
      <c r="K83" s="20" t="s">
        <v>83</v>
      </c>
      <c r="L83" s="20" t="s">
        <v>83</v>
      </c>
      <c r="M83" s="20" t="s">
        <v>83</v>
      </c>
    </row>
    <row r="84" spans="1:13" ht="60" customHeight="1">
      <c r="A84" s="1"/>
      <c r="B84" s="5" t="s">
        <v>127</v>
      </c>
      <c r="C84" s="42" t="s">
        <v>107</v>
      </c>
      <c r="D84" s="8" t="s">
        <v>128</v>
      </c>
      <c r="E84" s="27">
        <f aca="true" t="shared" si="0" ref="E84:M84">E85/E86*100</f>
        <v>19.686935580975316</v>
      </c>
      <c r="F84" s="27">
        <f t="shared" si="0"/>
        <v>22.576760987357012</v>
      </c>
      <c r="G84" s="27">
        <f t="shared" si="0"/>
        <v>23.41962673088501</v>
      </c>
      <c r="H84" s="27">
        <f t="shared" si="0"/>
        <v>23.63034316676701</v>
      </c>
      <c r="I84" s="27">
        <f t="shared" si="0"/>
        <v>26.128838049367854</v>
      </c>
      <c r="J84" s="27">
        <f t="shared" si="0"/>
        <v>25.82781456953642</v>
      </c>
      <c r="K84" s="27">
        <f t="shared" si="0"/>
        <v>27.21252257676099</v>
      </c>
      <c r="L84" s="27">
        <f t="shared" si="0"/>
        <v>27.573750752558702</v>
      </c>
      <c r="M84" s="27">
        <f t="shared" si="0"/>
        <v>29.92173389524383</v>
      </c>
    </row>
    <row r="85" spans="1:13" ht="48.75" customHeight="1">
      <c r="A85" s="1"/>
      <c r="B85" s="6" t="s">
        <v>129</v>
      </c>
      <c r="C85" s="42" t="s">
        <v>123</v>
      </c>
      <c r="D85" s="8" t="s">
        <v>130</v>
      </c>
      <c r="E85" s="23">
        <v>32.7</v>
      </c>
      <c r="F85" s="14">
        <v>37.5</v>
      </c>
      <c r="G85" s="23">
        <v>38.9</v>
      </c>
      <c r="H85" s="23">
        <v>39.25</v>
      </c>
      <c r="I85" s="23">
        <v>43.4</v>
      </c>
      <c r="J85" s="23">
        <v>42.9</v>
      </c>
      <c r="K85" s="23">
        <v>45.2</v>
      </c>
      <c r="L85" s="23">
        <v>45.8</v>
      </c>
      <c r="M85" s="23">
        <v>49.7</v>
      </c>
    </row>
    <row r="86" spans="1:13" ht="38.25" customHeight="1">
      <c r="A86" s="1"/>
      <c r="B86" s="6" t="s">
        <v>0</v>
      </c>
      <c r="C86" s="42" t="s">
        <v>123</v>
      </c>
      <c r="D86" s="8" t="s">
        <v>1</v>
      </c>
      <c r="E86" s="23">
        <v>166.1</v>
      </c>
      <c r="F86" s="14">
        <v>166.1</v>
      </c>
      <c r="G86" s="23">
        <v>166.1</v>
      </c>
      <c r="H86" s="23">
        <v>166.1</v>
      </c>
      <c r="I86" s="23">
        <v>166.1</v>
      </c>
      <c r="J86" s="23">
        <v>166.1</v>
      </c>
      <c r="K86" s="23">
        <v>166.1</v>
      </c>
      <c r="L86" s="23">
        <v>166.1</v>
      </c>
      <c r="M86" s="23">
        <v>166.1</v>
      </c>
    </row>
    <row r="87" spans="1:13" ht="70.5" customHeight="1">
      <c r="A87" s="1"/>
      <c r="B87" s="5" t="s">
        <v>2</v>
      </c>
      <c r="C87" s="42" t="s">
        <v>107</v>
      </c>
      <c r="D87" s="8" t="s">
        <v>3</v>
      </c>
      <c r="E87" s="14" t="s">
        <v>83</v>
      </c>
      <c r="F87" s="14" t="s">
        <v>83</v>
      </c>
      <c r="G87" s="14" t="s">
        <v>83</v>
      </c>
      <c r="H87" s="14" t="s">
        <v>83</v>
      </c>
      <c r="I87" s="14" t="s">
        <v>83</v>
      </c>
      <c r="J87" s="14" t="s">
        <v>83</v>
      </c>
      <c r="K87" s="14" t="s">
        <v>83</v>
      </c>
      <c r="L87" s="14" t="s">
        <v>83</v>
      </c>
      <c r="M87" s="14" t="s">
        <v>83</v>
      </c>
    </row>
    <row r="88" spans="1:13" ht="70.5" customHeight="1">
      <c r="A88" s="1"/>
      <c r="B88" s="6" t="s">
        <v>4</v>
      </c>
      <c r="C88" s="42" t="s">
        <v>123</v>
      </c>
      <c r="D88" s="8" t="s">
        <v>5</v>
      </c>
      <c r="E88" s="14" t="s">
        <v>83</v>
      </c>
      <c r="F88" s="14" t="s">
        <v>83</v>
      </c>
      <c r="G88" s="14" t="s">
        <v>83</v>
      </c>
      <c r="H88" s="14" t="s">
        <v>83</v>
      </c>
      <c r="I88" s="14" t="s">
        <v>83</v>
      </c>
      <c r="J88" s="14" t="s">
        <v>83</v>
      </c>
      <c r="K88" s="14" t="s">
        <v>83</v>
      </c>
      <c r="L88" s="14" t="s">
        <v>83</v>
      </c>
      <c r="M88" s="14" t="s">
        <v>83</v>
      </c>
    </row>
    <row r="89" spans="1:13" ht="48.75" customHeight="1">
      <c r="A89" s="1"/>
      <c r="B89" s="6" t="s">
        <v>6</v>
      </c>
      <c r="C89" s="42" t="s">
        <v>123</v>
      </c>
      <c r="D89" s="8" t="s">
        <v>7</v>
      </c>
      <c r="E89" s="23">
        <v>88</v>
      </c>
      <c r="F89" s="14">
        <v>100</v>
      </c>
      <c r="G89" s="23">
        <v>107.3</v>
      </c>
      <c r="H89" s="23">
        <v>108.1</v>
      </c>
      <c r="I89" s="23">
        <v>109.3</v>
      </c>
      <c r="J89" s="23">
        <v>108.6</v>
      </c>
      <c r="K89" s="23">
        <v>109.83</v>
      </c>
      <c r="L89" s="23">
        <v>109.4</v>
      </c>
      <c r="M89" s="23">
        <v>110.9</v>
      </c>
    </row>
    <row r="90" spans="1:13" ht="48.75" customHeight="1">
      <c r="A90" s="1"/>
      <c r="B90" s="5" t="s">
        <v>8</v>
      </c>
      <c r="C90" s="42" t="s">
        <v>107</v>
      </c>
      <c r="D90" s="8" t="s">
        <v>9</v>
      </c>
      <c r="E90" s="14">
        <f aca="true" t="shared" si="1" ref="E90:M90">E91/E82*100</f>
        <v>5.51948051948052</v>
      </c>
      <c r="F90" s="14">
        <f t="shared" si="1"/>
        <v>7.922077922077922</v>
      </c>
      <c r="G90" s="14">
        <f t="shared" si="1"/>
        <v>8.506493506493506</v>
      </c>
      <c r="H90" s="14">
        <f t="shared" si="1"/>
        <v>9.935064935064936</v>
      </c>
      <c r="I90" s="14">
        <f t="shared" si="1"/>
        <v>10.90909090909091</v>
      </c>
      <c r="J90" s="14">
        <f t="shared" si="1"/>
        <v>10.363636363636363</v>
      </c>
      <c r="K90" s="14">
        <f t="shared" si="1"/>
        <v>11.883116883116882</v>
      </c>
      <c r="L90" s="14">
        <f t="shared" si="1"/>
        <v>11.64935064935065</v>
      </c>
      <c r="M90" s="14">
        <f t="shared" si="1"/>
        <v>12.571428571428573</v>
      </c>
    </row>
    <row r="91" spans="1:13" ht="70.5" customHeight="1">
      <c r="A91" s="1"/>
      <c r="B91" s="6" t="s">
        <v>153</v>
      </c>
      <c r="C91" s="42" t="s">
        <v>123</v>
      </c>
      <c r="D91" s="8" t="s">
        <v>154</v>
      </c>
      <c r="E91" s="23">
        <v>8.5</v>
      </c>
      <c r="F91" s="14">
        <v>12.2</v>
      </c>
      <c r="G91" s="23">
        <v>13.1</v>
      </c>
      <c r="H91" s="23">
        <v>15.3</v>
      </c>
      <c r="I91" s="23">
        <v>16.8</v>
      </c>
      <c r="J91" s="23">
        <v>15.96</v>
      </c>
      <c r="K91" s="23">
        <v>18.3</v>
      </c>
      <c r="L91" s="23">
        <v>17.94</v>
      </c>
      <c r="M91" s="23">
        <v>19.36</v>
      </c>
    </row>
    <row r="92" spans="1:13" ht="48.75" customHeight="1">
      <c r="A92" s="1"/>
      <c r="B92" s="6" t="s">
        <v>155</v>
      </c>
      <c r="C92" s="42" t="s">
        <v>123</v>
      </c>
      <c r="D92" s="8" t="s">
        <v>156</v>
      </c>
      <c r="E92" s="23">
        <v>45</v>
      </c>
      <c r="F92" s="14">
        <v>45</v>
      </c>
      <c r="G92" s="23">
        <v>47.6</v>
      </c>
      <c r="H92" s="23">
        <v>47.77</v>
      </c>
      <c r="I92" s="23">
        <v>48.63</v>
      </c>
      <c r="J92" s="23">
        <v>48.9</v>
      </c>
      <c r="K92" s="23">
        <v>50.01</v>
      </c>
      <c r="L92" s="23">
        <v>50.24</v>
      </c>
      <c r="M92" s="23">
        <v>52.39</v>
      </c>
    </row>
    <row r="93" spans="1:13" ht="38.25" customHeight="1">
      <c r="A93" s="1"/>
      <c r="B93" s="5" t="s">
        <v>157</v>
      </c>
      <c r="C93" s="42" t="s">
        <v>158</v>
      </c>
      <c r="D93" s="8" t="s">
        <v>159</v>
      </c>
      <c r="E93" s="16" t="s">
        <v>83</v>
      </c>
      <c r="F93" s="16" t="s">
        <v>83</v>
      </c>
      <c r="G93" s="16" t="s">
        <v>83</v>
      </c>
      <c r="H93" s="16" t="s">
        <v>83</v>
      </c>
      <c r="I93" s="16" t="s">
        <v>83</v>
      </c>
      <c r="J93" s="16" t="s">
        <v>83</v>
      </c>
      <c r="K93" s="16" t="s">
        <v>83</v>
      </c>
      <c r="L93" s="16" t="s">
        <v>83</v>
      </c>
      <c r="M93" s="16" t="s">
        <v>83</v>
      </c>
    </row>
    <row r="94" spans="1:13" ht="16.5" customHeight="1">
      <c r="A94" s="1"/>
      <c r="B94" s="7" t="s">
        <v>160</v>
      </c>
      <c r="C94" s="42"/>
      <c r="D94" s="8" t="s">
        <v>161</v>
      </c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409.5" customHeight="1" hidden="1">
      <c r="A95" s="1"/>
      <c r="B95" s="7" t="s">
        <v>160</v>
      </c>
      <c r="C95" s="42"/>
      <c r="D95" s="5" t="s">
        <v>49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409.5" customHeight="1" hidden="1">
      <c r="A96" s="1"/>
      <c r="B96" s="7" t="s">
        <v>160</v>
      </c>
      <c r="C96" s="42"/>
      <c r="D96" s="5" t="s">
        <v>50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409.5" customHeight="1" hidden="1">
      <c r="A97" s="1"/>
      <c r="B97" s="7" t="s">
        <v>160</v>
      </c>
      <c r="C97" s="42"/>
      <c r="D97" s="5" t="s">
        <v>51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409.5" customHeight="1" hidden="1">
      <c r="A98" s="1"/>
      <c r="B98" s="7" t="s">
        <v>160</v>
      </c>
      <c r="C98" s="42"/>
      <c r="D98" s="5" t="s">
        <v>52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409.5" customHeight="1" hidden="1">
      <c r="A99" s="1"/>
      <c r="B99" s="7" t="s">
        <v>160</v>
      </c>
      <c r="C99" s="42"/>
      <c r="D99" s="5" t="s">
        <v>53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409.5" customHeight="1" hidden="1">
      <c r="A100" s="1"/>
      <c r="B100" s="7" t="s">
        <v>160</v>
      </c>
      <c r="C100" s="42"/>
      <c r="D100" s="5" t="s">
        <v>54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38.25" customHeight="1">
      <c r="A101" s="1"/>
      <c r="B101" s="5" t="s">
        <v>162</v>
      </c>
      <c r="C101" s="42" t="s">
        <v>158</v>
      </c>
      <c r="D101" s="8" t="s">
        <v>163</v>
      </c>
      <c r="E101" s="24">
        <v>5.3</v>
      </c>
      <c r="F101" s="25">
        <v>9.6</v>
      </c>
      <c r="G101" s="25">
        <v>9.6</v>
      </c>
      <c r="H101" s="25">
        <v>9.7</v>
      </c>
      <c r="I101" s="25">
        <v>9.7</v>
      </c>
      <c r="J101" s="25">
        <v>9.8</v>
      </c>
      <c r="K101" s="25">
        <v>9.9</v>
      </c>
      <c r="L101" s="25">
        <v>9.9</v>
      </c>
      <c r="M101" s="25">
        <v>10</v>
      </c>
    </row>
    <row r="102" spans="1:13" ht="27" customHeight="1">
      <c r="A102" s="1"/>
      <c r="B102" s="5" t="s">
        <v>164</v>
      </c>
      <c r="C102" s="42" t="s">
        <v>158</v>
      </c>
      <c r="D102" s="8" t="s">
        <v>165</v>
      </c>
      <c r="E102" s="26">
        <v>505</v>
      </c>
      <c r="F102" s="31">
        <v>918</v>
      </c>
      <c r="G102" s="31">
        <v>926</v>
      </c>
      <c r="H102" s="31">
        <v>936</v>
      </c>
      <c r="I102" s="31">
        <v>941</v>
      </c>
      <c r="J102" s="31">
        <v>949</v>
      </c>
      <c r="K102" s="31">
        <v>957</v>
      </c>
      <c r="L102" s="31">
        <v>964</v>
      </c>
      <c r="M102" s="31">
        <v>974</v>
      </c>
    </row>
    <row r="103" spans="1:13" ht="38.25" customHeight="1">
      <c r="A103" s="1"/>
      <c r="B103" s="5" t="s">
        <v>166</v>
      </c>
      <c r="C103" s="42" t="s">
        <v>107</v>
      </c>
      <c r="D103" s="8" t="s">
        <v>167</v>
      </c>
      <c r="E103" s="27">
        <f>E104/E105*100</f>
        <v>24.78919943040396</v>
      </c>
      <c r="F103" s="27">
        <f aca="true" t="shared" si="2" ref="F103:M103">F104/F105*100</f>
        <v>17.701514024530262</v>
      </c>
      <c r="G103" s="27">
        <f t="shared" si="2"/>
        <v>17.590933501975016</v>
      </c>
      <c r="H103" s="27">
        <f t="shared" si="2"/>
        <v>17.424792449256604</v>
      </c>
      <c r="I103" s="27">
        <f t="shared" si="2"/>
        <v>17.443372735965845</v>
      </c>
      <c r="J103" s="27">
        <f t="shared" si="2"/>
        <v>17.277473720402572</v>
      </c>
      <c r="K103" s="27">
        <f t="shared" si="2"/>
        <v>17.32978492635551</v>
      </c>
      <c r="L103" s="27">
        <f t="shared" si="2"/>
        <v>17.148501546977517</v>
      </c>
      <c r="M103" s="27">
        <f t="shared" si="2"/>
        <v>17.20193559044776</v>
      </c>
    </row>
    <row r="104" spans="1:13" ht="27" customHeight="1">
      <c r="A104" s="1"/>
      <c r="B104" s="6" t="s">
        <v>168</v>
      </c>
      <c r="C104" s="42" t="s">
        <v>169</v>
      </c>
      <c r="D104" s="8" t="s">
        <v>170</v>
      </c>
      <c r="E104" s="28">
        <v>10255.21</v>
      </c>
      <c r="F104" s="29">
        <v>10183.35</v>
      </c>
      <c r="G104" s="29">
        <v>10514.4</v>
      </c>
      <c r="H104" s="29">
        <v>11040</v>
      </c>
      <c r="I104" s="29">
        <v>11145.6</v>
      </c>
      <c r="J104" s="29">
        <v>11658.2</v>
      </c>
      <c r="K104" s="29">
        <v>11903.5</v>
      </c>
      <c r="L104" s="29">
        <v>12404.3</v>
      </c>
      <c r="M104" s="29">
        <v>12808.2</v>
      </c>
    </row>
    <row r="105" spans="1:13" ht="16.5" customHeight="1">
      <c r="A105" s="1"/>
      <c r="B105" s="6" t="s">
        <v>171</v>
      </c>
      <c r="C105" s="42" t="s">
        <v>169</v>
      </c>
      <c r="D105" s="8" t="s">
        <v>172</v>
      </c>
      <c r="E105" s="28">
        <v>41369.67</v>
      </c>
      <c r="F105" s="29">
        <v>57528.13</v>
      </c>
      <c r="G105" s="29">
        <v>59771.7</v>
      </c>
      <c r="H105" s="29">
        <v>63358</v>
      </c>
      <c r="I105" s="29">
        <v>63895.9</v>
      </c>
      <c r="J105" s="29">
        <v>67476.3</v>
      </c>
      <c r="K105" s="29">
        <v>68688.1</v>
      </c>
      <c r="L105" s="29">
        <v>72334.6</v>
      </c>
      <c r="M105" s="29">
        <v>74457.9</v>
      </c>
    </row>
    <row r="106" spans="1:13" ht="38.25" customHeight="1">
      <c r="A106" s="1"/>
      <c r="B106" s="5" t="s">
        <v>173</v>
      </c>
      <c r="C106" s="42" t="s">
        <v>174</v>
      </c>
      <c r="D106" s="8" t="s">
        <v>175</v>
      </c>
      <c r="E106" s="28">
        <v>86.9</v>
      </c>
      <c r="F106" s="29">
        <v>51.9</v>
      </c>
      <c r="G106" s="29">
        <v>55.1</v>
      </c>
      <c r="H106" s="29">
        <v>60.2</v>
      </c>
      <c r="I106" s="29">
        <v>63.3</v>
      </c>
      <c r="J106" s="29">
        <v>63.3</v>
      </c>
      <c r="K106" s="29">
        <v>65</v>
      </c>
      <c r="L106" s="29">
        <v>64</v>
      </c>
      <c r="M106" s="29">
        <v>66</v>
      </c>
    </row>
    <row r="107" spans="1:13" ht="38.25" customHeight="1">
      <c r="A107" s="1"/>
      <c r="B107" s="5" t="s">
        <v>176</v>
      </c>
      <c r="C107" s="42" t="s">
        <v>177</v>
      </c>
      <c r="D107" s="8" t="s">
        <v>178</v>
      </c>
      <c r="E107" s="30">
        <f>E109/E111/12*1000000</f>
        <v>16221.968438538206</v>
      </c>
      <c r="F107" s="30">
        <f aca="true" t="shared" si="3" ref="F107:M107">F109/F111/12*1000000</f>
        <v>17547.15345676444</v>
      </c>
      <c r="G107" s="30">
        <f t="shared" si="3"/>
        <v>18755.35916798053</v>
      </c>
      <c r="H107" s="30">
        <f t="shared" si="3"/>
        <v>19984.715453841352</v>
      </c>
      <c r="I107" s="30">
        <f t="shared" si="3"/>
        <v>20055.14781253844</v>
      </c>
      <c r="J107" s="30">
        <f t="shared" si="3"/>
        <v>21349.876266992098</v>
      </c>
      <c r="K107" s="30">
        <f t="shared" si="3"/>
        <v>21516.007532956683</v>
      </c>
      <c r="L107" s="30">
        <f t="shared" si="3"/>
        <v>22840.359594988116</v>
      </c>
      <c r="M107" s="30">
        <f t="shared" si="3"/>
        <v>23179.713180898925</v>
      </c>
    </row>
    <row r="108" spans="1:13" ht="38.25" customHeight="1">
      <c r="A108" s="1"/>
      <c r="B108" s="6" t="s">
        <v>179</v>
      </c>
      <c r="C108" s="42" t="s">
        <v>72</v>
      </c>
      <c r="D108" s="8" t="s">
        <v>180</v>
      </c>
      <c r="E108" s="24">
        <v>105.9</v>
      </c>
      <c r="F108" s="25">
        <f>F107/E107*100</f>
        <v>108.16907654115526</v>
      </c>
      <c r="G108" s="25">
        <f>G107/F107*100</f>
        <v>106.88547982550595</v>
      </c>
      <c r="H108" s="25">
        <f>H107/G107*100</f>
        <v>106.5546933804371</v>
      </c>
      <c r="I108" s="25">
        <f>I107/G107*100</f>
        <v>106.93022529142992</v>
      </c>
      <c r="J108" s="25">
        <f>J107/H107*100</f>
        <v>106.83102452123401</v>
      </c>
      <c r="K108" s="25">
        <f>K107/I107*100</f>
        <v>107.28421318094159</v>
      </c>
      <c r="L108" s="25">
        <f>L107/J107*100</f>
        <v>106.98122700739196</v>
      </c>
      <c r="M108" s="25">
        <f>M107/K107*100</f>
        <v>107.73240874448429</v>
      </c>
    </row>
    <row r="109" spans="1:13" ht="38.25" customHeight="1">
      <c r="A109" s="1"/>
      <c r="B109" s="6" t="s">
        <v>181</v>
      </c>
      <c r="C109" s="42" t="s">
        <v>174</v>
      </c>
      <c r="D109" s="8" t="s">
        <v>182</v>
      </c>
      <c r="E109" s="30">
        <v>937.5</v>
      </c>
      <c r="F109" s="25">
        <v>1012.19</v>
      </c>
      <c r="G109" s="25">
        <v>1084.9</v>
      </c>
      <c r="H109" s="25">
        <v>1166.3</v>
      </c>
      <c r="I109" s="25">
        <v>1173.9</v>
      </c>
      <c r="J109" s="25">
        <v>1259.6</v>
      </c>
      <c r="K109" s="25">
        <v>1279.6</v>
      </c>
      <c r="L109" s="25">
        <v>1367.9</v>
      </c>
      <c r="M109" s="25">
        <v>1407.5</v>
      </c>
    </row>
    <row r="110" spans="1:13" ht="38.25" customHeight="1">
      <c r="A110" s="1"/>
      <c r="B110" s="6" t="s">
        <v>183</v>
      </c>
      <c r="C110" s="42" t="s">
        <v>72</v>
      </c>
      <c r="D110" s="8" t="s">
        <v>184</v>
      </c>
      <c r="E110" s="24">
        <v>100.1</v>
      </c>
      <c r="F110" s="25">
        <f>F109/E109*100</f>
        <v>107.96693333333334</v>
      </c>
      <c r="G110" s="25">
        <f>G109/F109*100</f>
        <v>107.18343394026813</v>
      </c>
      <c r="H110" s="25">
        <f>H109/G109*100</f>
        <v>107.50299566780348</v>
      </c>
      <c r="I110" s="25">
        <f>I109/G109*100</f>
        <v>108.20352106184903</v>
      </c>
      <c r="J110" s="25">
        <f>J109/H109*100</f>
        <v>107.99965703506815</v>
      </c>
      <c r="K110" s="25">
        <f>K109/I109*100</f>
        <v>109.00417412045317</v>
      </c>
      <c r="L110" s="25">
        <f>L109/J109*100</f>
        <v>108.5979676087647</v>
      </c>
      <c r="M110" s="25">
        <f>M109/K109*100</f>
        <v>109.99531103469835</v>
      </c>
    </row>
    <row r="111" spans="1:13" ht="38.25" customHeight="1">
      <c r="A111" s="1"/>
      <c r="B111" s="6" t="s">
        <v>185</v>
      </c>
      <c r="C111" s="42" t="s">
        <v>56</v>
      </c>
      <c r="D111" s="8" t="s">
        <v>186</v>
      </c>
      <c r="E111" s="26">
        <v>4816</v>
      </c>
      <c r="F111" s="31">
        <v>4807</v>
      </c>
      <c r="G111" s="31">
        <v>4820.4</v>
      </c>
      <c r="H111" s="31">
        <v>4863.3</v>
      </c>
      <c r="I111" s="31">
        <v>4877.8</v>
      </c>
      <c r="J111" s="31">
        <v>4916.5</v>
      </c>
      <c r="K111" s="31">
        <v>4956</v>
      </c>
      <c r="L111" s="31">
        <v>4990.8</v>
      </c>
      <c r="M111" s="31">
        <v>5060.1</v>
      </c>
    </row>
    <row r="112" spans="1:13" ht="55.5" customHeight="1">
      <c r="A112" s="1"/>
      <c r="B112" s="6" t="s">
        <v>187</v>
      </c>
      <c r="C112" s="42" t="s">
        <v>72</v>
      </c>
      <c r="D112" s="8" t="s">
        <v>188</v>
      </c>
      <c r="E112" s="24">
        <v>94.6</v>
      </c>
      <c r="F112" s="25">
        <f>F111/E111*100</f>
        <v>99.81312292358804</v>
      </c>
      <c r="G112" s="25">
        <f>G111/F111*100</f>
        <v>100.27876014146035</v>
      </c>
      <c r="H112" s="25">
        <f>H111/G111*100</f>
        <v>100.88996763754045</v>
      </c>
      <c r="I112" s="25">
        <f>I111/G111*100</f>
        <v>101.19077254999587</v>
      </c>
      <c r="J112" s="25">
        <f>J111/H111*100</f>
        <v>101.09390742911191</v>
      </c>
      <c r="K112" s="25">
        <f>K111/I111*100</f>
        <v>101.60318176226988</v>
      </c>
      <c r="L112" s="25">
        <f>L111/J111*100</f>
        <v>101.51123766907352</v>
      </c>
      <c r="M112" s="25">
        <f>M111/K111*100</f>
        <v>102.10048426150122</v>
      </c>
    </row>
    <row r="113" spans="1:13" ht="16.5" customHeight="1">
      <c r="A113" s="1"/>
      <c r="B113" s="7" t="s">
        <v>189</v>
      </c>
      <c r="C113" s="42"/>
      <c r="D113" s="8" t="s">
        <v>190</v>
      </c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409.5" customHeight="1" hidden="1">
      <c r="A114" s="1"/>
      <c r="B114" s="7" t="s">
        <v>189</v>
      </c>
      <c r="C114" s="42"/>
      <c r="D114" s="5" t="s">
        <v>49</v>
      </c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409.5" customHeight="1" hidden="1">
      <c r="A115" s="1"/>
      <c r="B115" s="7" t="s">
        <v>189</v>
      </c>
      <c r="C115" s="42"/>
      <c r="D115" s="5" t="s">
        <v>50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409.5" customHeight="1" hidden="1">
      <c r="A116" s="1"/>
      <c r="B116" s="7" t="s">
        <v>189</v>
      </c>
      <c r="C116" s="42"/>
      <c r="D116" s="5" t="s">
        <v>51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409.5" customHeight="1" hidden="1">
      <c r="A117" s="1"/>
      <c r="B117" s="7" t="s">
        <v>189</v>
      </c>
      <c r="C117" s="42"/>
      <c r="D117" s="5" t="s">
        <v>52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409.5" customHeight="1" hidden="1">
      <c r="A118" s="1"/>
      <c r="B118" s="7" t="s">
        <v>189</v>
      </c>
      <c r="C118" s="42"/>
      <c r="D118" s="5" t="s">
        <v>53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409.5" customHeight="1" hidden="1">
      <c r="A119" s="1"/>
      <c r="B119" s="7" t="s">
        <v>189</v>
      </c>
      <c r="C119" s="42"/>
      <c r="D119" s="5" t="s">
        <v>54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38.25" customHeight="1">
      <c r="A120" s="1"/>
      <c r="B120" s="5" t="s">
        <v>191</v>
      </c>
      <c r="C120" s="42" t="s">
        <v>169</v>
      </c>
      <c r="D120" s="8" t="s">
        <v>192</v>
      </c>
      <c r="E120" s="27">
        <v>1175.9</v>
      </c>
      <c r="F120" s="14">
        <v>2347.142</v>
      </c>
      <c r="G120" s="14">
        <v>2496.35</v>
      </c>
      <c r="H120" s="14">
        <f>G120*H121*H122/10000</f>
        <v>2705.8187284999995</v>
      </c>
      <c r="I120" s="14">
        <f>G120*I121*I122/10000</f>
        <v>2751.2273349999996</v>
      </c>
      <c r="J120" s="14">
        <f>H120*J121*J122/10000</f>
        <v>2939.33088476955</v>
      </c>
      <c r="K120" s="14">
        <f>I120*K121*K122/10000</f>
        <v>3017.95882512825</v>
      </c>
      <c r="L120" s="14">
        <f>J120*L121*L122/10000</f>
        <v>3224.2990140479574</v>
      </c>
      <c r="M120" s="14">
        <f>K120*M121*M122/10000</f>
        <v>3374.8324561996656</v>
      </c>
    </row>
    <row r="121" spans="1:13" ht="38.25" customHeight="1">
      <c r="A121" s="1"/>
      <c r="B121" s="6" t="s">
        <v>117</v>
      </c>
      <c r="C121" s="42" t="s">
        <v>72</v>
      </c>
      <c r="D121" s="8" t="s">
        <v>119</v>
      </c>
      <c r="E121" s="24">
        <v>59.8</v>
      </c>
      <c r="F121" s="17">
        <f>F120/E120/F122*10000</f>
        <v>185.8509105035122</v>
      </c>
      <c r="G121" s="20">
        <v>99.2</v>
      </c>
      <c r="H121" s="20">
        <v>101.3</v>
      </c>
      <c r="I121" s="20">
        <v>103</v>
      </c>
      <c r="J121" s="20">
        <v>102</v>
      </c>
      <c r="K121" s="20">
        <v>103</v>
      </c>
      <c r="L121" s="20">
        <v>103</v>
      </c>
      <c r="M121" s="20">
        <v>105</v>
      </c>
    </row>
    <row r="122" spans="1:13" ht="38.25" customHeight="1">
      <c r="A122" s="1"/>
      <c r="B122" s="10" t="s">
        <v>120</v>
      </c>
      <c r="C122" s="42" t="s">
        <v>72</v>
      </c>
      <c r="D122" s="8" t="s">
        <v>121</v>
      </c>
      <c r="E122" s="17">
        <v>109.1</v>
      </c>
      <c r="F122" s="24">
        <v>107.4</v>
      </c>
      <c r="G122" s="20">
        <v>107.2</v>
      </c>
      <c r="H122" s="20">
        <v>107</v>
      </c>
      <c r="I122" s="20">
        <v>107</v>
      </c>
      <c r="J122" s="20">
        <v>106.5</v>
      </c>
      <c r="K122" s="20">
        <v>106.5</v>
      </c>
      <c r="L122" s="20">
        <v>106.5</v>
      </c>
      <c r="M122" s="20">
        <v>106.5</v>
      </c>
    </row>
    <row r="123" spans="1:13" ht="60" customHeight="1">
      <c r="A123" s="1"/>
      <c r="B123" s="5" t="s">
        <v>193</v>
      </c>
      <c r="C123" s="42" t="s">
        <v>174</v>
      </c>
      <c r="D123" s="8" t="s">
        <v>194</v>
      </c>
      <c r="E123" s="28">
        <v>952.05</v>
      </c>
      <c r="F123" s="23">
        <v>1353.13</v>
      </c>
      <c r="G123" s="23">
        <v>1297.88</v>
      </c>
      <c r="H123" s="23">
        <v>1385.65</v>
      </c>
      <c r="I123" s="23">
        <v>1443</v>
      </c>
      <c r="J123" s="23">
        <v>1501.52</v>
      </c>
      <c r="K123" s="23">
        <v>1598</v>
      </c>
      <c r="L123" s="23">
        <v>1638</v>
      </c>
      <c r="M123" s="23">
        <v>1777</v>
      </c>
    </row>
    <row r="124" spans="1:13" ht="38.25" customHeight="1">
      <c r="A124" s="1"/>
      <c r="B124" s="6" t="s">
        <v>117</v>
      </c>
      <c r="C124" s="42" t="s">
        <v>72</v>
      </c>
      <c r="D124" s="8" t="s">
        <v>119</v>
      </c>
      <c r="E124" s="24">
        <v>65.7</v>
      </c>
      <c r="F124" s="17">
        <v>132.3</v>
      </c>
      <c r="G124" s="17">
        <v>89.5</v>
      </c>
      <c r="H124" s="17">
        <v>99.8</v>
      </c>
      <c r="I124" s="17">
        <v>103.9</v>
      </c>
      <c r="J124" s="17">
        <v>101.7</v>
      </c>
      <c r="K124" s="17">
        <v>104</v>
      </c>
      <c r="L124" s="17">
        <v>102.4</v>
      </c>
      <c r="M124" s="17">
        <v>104.4</v>
      </c>
    </row>
    <row r="125" spans="1:13" ht="38.25" customHeight="1">
      <c r="A125" s="1"/>
      <c r="B125" s="10" t="s">
        <v>120</v>
      </c>
      <c r="C125" s="42" t="s">
        <v>72</v>
      </c>
      <c r="D125" s="8" t="s">
        <v>121</v>
      </c>
      <c r="E125" s="17">
        <v>109.1</v>
      </c>
      <c r="F125" s="24">
        <v>107.4</v>
      </c>
      <c r="G125" s="20">
        <v>107.2</v>
      </c>
      <c r="H125" s="20">
        <v>107</v>
      </c>
      <c r="I125" s="20">
        <v>107</v>
      </c>
      <c r="J125" s="20">
        <v>106.5</v>
      </c>
      <c r="K125" s="20">
        <v>106.5</v>
      </c>
      <c r="L125" s="20">
        <v>106.5</v>
      </c>
      <c r="M125" s="20">
        <v>106.5</v>
      </c>
    </row>
    <row r="126" spans="1:13" ht="48.75" customHeight="1">
      <c r="A126" s="1"/>
      <c r="B126" s="5" t="s">
        <v>195</v>
      </c>
      <c r="C126" s="42" t="s">
        <v>169</v>
      </c>
      <c r="D126" s="8" t="s">
        <v>196</v>
      </c>
      <c r="E126" s="28">
        <v>15.12</v>
      </c>
      <c r="F126" s="14">
        <v>18.183</v>
      </c>
      <c r="G126" s="14">
        <v>23.194</v>
      </c>
      <c r="H126" s="14">
        <v>10</v>
      </c>
      <c r="I126" s="14">
        <v>11</v>
      </c>
      <c r="J126" s="14">
        <v>12</v>
      </c>
      <c r="K126" s="14">
        <v>13</v>
      </c>
      <c r="L126" s="14">
        <v>15</v>
      </c>
      <c r="M126" s="14">
        <v>16</v>
      </c>
    </row>
    <row r="127" spans="1:13" ht="16.5" customHeight="1">
      <c r="A127" s="1"/>
      <c r="B127" s="5" t="s">
        <v>197</v>
      </c>
      <c r="C127" s="42" t="s">
        <v>198</v>
      </c>
      <c r="D127" s="8" t="s">
        <v>199</v>
      </c>
      <c r="E127" s="23">
        <v>0</v>
      </c>
      <c r="F127" s="14">
        <v>7.39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</row>
    <row r="128" spans="1:13" ht="409.5" customHeight="1" hidden="1">
      <c r="A128" s="1"/>
      <c r="B128" s="6" t="s">
        <v>200</v>
      </c>
      <c r="C128" s="42" t="s">
        <v>72</v>
      </c>
      <c r="D128" s="5" t="s">
        <v>49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</row>
    <row r="129" spans="1:13" ht="409.5" customHeight="1" hidden="1">
      <c r="A129" s="1"/>
      <c r="B129" s="6" t="s">
        <v>200</v>
      </c>
      <c r="C129" s="42" t="s">
        <v>72</v>
      </c>
      <c r="D129" s="5" t="s">
        <v>50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</row>
    <row r="130" spans="1:13" ht="409.5" customHeight="1" hidden="1">
      <c r="A130" s="1"/>
      <c r="B130" s="6" t="s">
        <v>200</v>
      </c>
      <c r="C130" s="42" t="s">
        <v>72</v>
      </c>
      <c r="D130" s="5" t="s">
        <v>51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</row>
    <row r="131" spans="1:13" ht="409.5" customHeight="1" hidden="1">
      <c r="A131" s="1"/>
      <c r="B131" s="6" t="s">
        <v>200</v>
      </c>
      <c r="C131" s="42" t="s">
        <v>72</v>
      </c>
      <c r="D131" s="5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ht="409.5" customHeight="1" hidden="1">
      <c r="A132" s="1"/>
      <c r="B132" s="6" t="s">
        <v>200</v>
      </c>
      <c r="C132" s="42" t="s">
        <v>72</v>
      </c>
      <c r="D132" s="5" t="s">
        <v>53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ht="409.5" customHeight="1" hidden="1">
      <c r="A133" s="1"/>
      <c r="B133" s="6" t="s">
        <v>200</v>
      </c>
      <c r="C133" s="42" t="s">
        <v>72</v>
      </c>
      <c r="D133" s="5" t="s">
        <v>54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ht="38.25" customHeight="1">
      <c r="A134" s="1"/>
      <c r="B134" s="5" t="s">
        <v>201</v>
      </c>
      <c r="C134" s="42" t="s">
        <v>72</v>
      </c>
      <c r="D134" s="8" t="s">
        <v>202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ht="16.5" customHeight="1">
      <c r="A135" s="1"/>
      <c r="B135" s="7" t="s">
        <v>203</v>
      </c>
      <c r="C135" s="42"/>
      <c r="D135" s="8" t="s">
        <v>204</v>
      </c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ht="409.5" customHeight="1" hidden="1">
      <c r="A136" s="1"/>
      <c r="B136" s="7" t="s">
        <v>203</v>
      </c>
      <c r="C136" s="42"/>
      <c r="D136" s="5" t="s">
        <v>49</v>
      </c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ht="409.5" customHeight="1" hidden="1">
      <c r="A137" s="1"/>
      <c r="B137" s="7" t="s">
        <v>203</v>
      </c>
      <c r="C137" s="42"/>
      <c r="D137" s="5" t="s">
        <v>50</v>
      </c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409.5" customHeight="1" hidden="1">
      <c r="A138" s="1"/>
      <c r="B138" s="7" t="s">
        <v>203</v>
      </c>
      <c r="C138" s="42"/>
      <c r="D138" s="5" t="s">
        <v>51</v>
      </c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409.5" customHeight="1" hidden="1">
      <c r="A139" s="1"/>
      <c r="B139" s="7" t="s">
        <v>203</v>
      </c>
      <c r="C139" s="42"/>
      <c r="D139" s="5" t="s">
        <v>52</v>
      </c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ht="409.5" customHeight="1" hidden="1">
      <c r="A140" s="1"/>
      <c r="B140" s="7" t="s">
        <v>203</v>
      </c>
      <c r="C140" s="42"/>
      <c r="D140" s="5" t="s">
        <v>53</v>
      </c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409.5" customHeight="1" hidden="1">
      <c r="A141" s="1"/>
      <c r="B141" s="7" t="s">
        <v>203</v>
      </c>
      <c r="C141" s="42"/>
      <c r="D141" s="5" t="s">
        <v>54</v>
      </c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48.75" customHeight="1">
      <c r="A142" s="1"/>
      <c r="B142" s="5" t="s">
        <v>205</v>
      </c>
      <c r="C142" s="42" t="s">
        <v>174</v>
      </c>
      <c r="D142" s="8" t="s">
        <v>206</v>
      </c>
      <c r="E142" s="28">
        <v>2648.7</v>
      </c>
      <c r="F142" s="17">
        <v>3986.4</v>
      </c>
      <c r="G142" s="17">
        <v>4281.1</v>
      </c>
      <c r="H142" s="17">
        <v>4597.1</v>
      </c>
      <c r="I142" s="17">
        <v>4643</v>
      </c>
      <c r="J142" s="17">
        <v>4923.59</v>
      </c>
      <c r="K142" s="17">
        <v>5085</v>
      </c>
      <c r="L142" s="17">
        <v>5299</v>
      </c>
      <c r="M142" s="17">
        <v>5616</v>
      </c>
    </row>
    <row r="143" spans="1:13" ht="38.25" customHeight="1">
      <c r="A143" s="1"/>
      <c r="B143" s="6" t="s">
        <v>117</v>
      </c>
      <c r="C143" s="42" t="s">
        <v>72</v>
      </c>
      <c r="D143" s="8" t="s">
        <v>119</v>
      </c>
      <c r="E143" s="24">
        <v>146.3</v>
      </c>
      <c r="F143" s="24">
        <f>F142/E142/F144*10000</f>
        <v>136.07958484666574</v>
      </c>
      <c r="G143" s="17">
        <v>100</v>
      </c>
      <c r="H143" s="17">
        <v>100</v>
      </c>
      <c r="I143" s="17">
        <v>101</v>
      </c>
      <c r="J143" s="17">
        <v>100.4</v>
      </c>
      <c r="K143" s="17">
        <v>102.6</v>
      </c>
      <c r="L143" s="17">
        <v>100.9</v>
      </c>
      <c r="M143" s="17">
        <v>103.5</v>
      </c>
    </row>
    <row r="144" spans="1:13" ht="38.25" customHeight="1">
      <c r="A144" s="1"/>
      <c r="B144" s="10" t="s">
        <v>120</v>
      </c>
      <c r="C144" s="42" t="s">
        <v>72</v>
      </c>
      <c r="D144" s="8" t="s">
        <v>121</v>
      </c>
      <c r="E144" s="17">
        <v>111.3</v>
      </c>
      <c r="F144" s="17">
        <v>110.6</v>
      </c>
      <c r="G144" s="20">
        <v>107.4</v>
      </c>
      <c r="H144" s="20">
        <v>107.4</v>
      </c>
      <c r="I144" s="20">
        <v>107.4</v>
      </c>
      <c r="J144" s="20">
        <v>106.7</v>
      </c>
      <c r="K144" s="20">
        <v>106.7</v>
      </c>
      <c r="L144" s="20">
        <v>106.7</v>
      </c>
      <c r="M144" s="20">
        <v>106.7</v>
      </c>
    </row>
    <row r="145" spans="1:13" ht="38.25" customHeight="1">
      <c r="A145" s="1"/>
      <c r="B145" s="5" t="s">
        <v>207</v>
      </c>
      <c r="C145" s="42" t="s">
        <v>208</v>
      </c>
      <c r="D145" s="8" t="s">
        <v>209</v>
      </c>
      <c r="E145" s="23">
        <v>26.7</v>
      </c>
      <c r="F145" s="14">
        <v>8.22</v>
      </c>
      <c r="G145" s="23">
        <v>40.96</v>
      </c>
      <c r="H145" s="23">
        <v>27.7</v>
      </c>
      <c r="I145" s="23">
        <v>34.8</v>
      </c>
      <c r="J145" s="23">
        <v>43.08</v>
      </c>
      <c r="K145" s="23">
        <v>43.18</v>
      </c>
      <c r="L145" s="23">
        <v>43</v>
      </c>
      <c r="M145" s="23">
        <v>43.15</v>
      </c>
    </row>
    <row r="146" spans="1:13" ht="38.25" customHeight="1">
      <c r="A146" s="1"/>
      <c r="B146" s="6" t="s">
        <v>210</v>
      </c>
      <c r="C146" s="42" t="s">
        <v>208</v>
      </c>
      <c r="D146" s="8" t="s">
        <v>211</v>
      </c>
      <c r="E146" s="23">
        <v>8.05</v>
      </c>
      <c r="F146" s="23">
        <v>8.22</v>
      </c>
      <c r="G146" s="23">
        <v>7</v>
      </c>
      <c r="H146" s="23">
        <v>7</v>
      </c>
      <c r="I146" s="23">
        <v>7.1</v>
      </c>
      <c r="J146" s="23">
        <v>7</v>
      </c>
      <c r="K146" s="23">
        <v>7.1</v>
      </c>
      <c r="L146" s="23">
        <v>7</v>
      </c>
      <c r="M146" s="23">
        <v>7.15</v>
      </c>
    </row>
    <row r="147" spans="1:13" ht="16.5" customHeight="1">
      <c r="A147" s="1"/>
      <c r="B147" s="7" t="s">
        <v>10</v>
      </c>
      <c r="C147" s="42"/>
      <c r="D147" s="8" t="s">
        <v>11</v>
      </c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ht="409.5" customHeight="1" hidden="1">
      <c r="A148" s="1"/>
      <c r="B148" s="7" t="s">
        <v>10</v>
      </c>
      <c r="C148" s="42"/>
      <c r="D148" s="5" t="s">
        <v>49</v>
      </c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ht="409.5" customHeight="1" hidden="1">
      <c r="A149" s="1"/>
      <c r="B149" s="7" t="s">
        <v>10</v>
      </c>
      <c r="C149" s="42"/>
      <c r="D149" s="5" t="s">
        <v>50</v>
      </c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409.5" customHeight="1" hidden="1">
      <c r="A150" s="1"/>
      <c r="B150" s="7" t="s">
        <v>10</v>
      </c>
      <c r="C150" s="42"/>
      <c r="D150" s="5" t="s">
        <v>51</v>
      </c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ht="409.5" customHeight="1" hidden="1">
      <c r="A151" s="1"/>
      <c r="B151" s="7" t="s">
        <v>10</v>
      </c>
      <c r="C151" s="42"/>
      <c r="D151" s="5" t="s">
        <v>52</v>
      </c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ht="409.5" customHeight="1" hidden="1">
      <c r="A152" s="1"/>
      <c r="B152" s="7" t="s">
        <v>10</v>
      </c>
      <c r="C152" s="42"/>
      <c r="D152" s="5" t="s">
        <v>53</v>
      </c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409.5" customHeight="1" hidden="1">
      <c r="A153" s="1"/>
      <c r="B153" s="7" t="s">
        <v>10</v>
      </c>
      <c r="C153" s="42"/>
      <c r="D153" s="5" t="s">
        <v>54</v>
      </c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ht="16.5" customHeight="1">
      <c r="A154" s="1"/>
      <c r="B154" s="5" t="s">
        <v>12</v>
      </c>
      <c r="C154" s="42" t="s">
        <v>13</v>
      </c>
      <c r="D154" s="8" t="s">
        <v>14</v>
      </c>
      <c r="E154" s="15">
        <f>E156+E162</f>
        <v>3428446</v>
      </c>
      <c r="F154" s="15">
        <f>F156+F162</f>
        <v>1491339</v>
      </c>
      <c r="G154" s="15">
        <f aca="true" t="shared" si="4" ref="G154:M154">G156+G162</f>
        <v>995834.3</v>
      </c>
      <c r="H154" s="15">
        <f t="shared" si="4"/>
        <v>1040685.015</v>
      </c>
      <c r="I154" s="15">
        <f t="shared" si="4"/>
        <v>1059799.7010000001</v>
      </c>
      <c r="J154" s="15">
        <f t="shared" si="4"/>
        <v>1102711.255975</v>
      </c>
      <c r="K154" s="15">
        <f t="shared" si="4"/>
        <v>1145284.961987</v>
      </c>
      <c r="L154" s="15">
        <f t="shared" si="4"/>
        <v>1185832.969708975</v>
      </c>
      <c r="M154" s="15">
        <f t="shared" si="4"/>
        <v>1255687.0781096742</v>
      </c>
    </row>
    <row r="155" spans="1:13" ht="38.25" customHeight="1">
      <c r="A155" s="1"/>
      <c r="B155" s="6" t="s">
        <v>15</v>
      </c>
      <c r="C155" s="42" t="s">
        <v>72</v>
      </c>
      <c r="D155" s="8" t="s">
        <v>16</v>
      </c>
      <c r="E155" s="17">
        <v>172.9</v>
      </c>
      <c r="F155" s="25">
        <f>F154/E154*100</f>
        <v>43.498978837642476</v>
      </c>
      <c r="G155" s="25">
        <f>G154/F154*100</f>
        <v>66.77450935032209</v>
      </c>
      <c r="H155" s="17">
        <f>H154/G154*100</f>
        <v>104.50383311761806</v>
      </c>
      <c r="I155" s="17">
        <f>I154/G154*100</f>
        <v>106.42329763094122</v>
      </c>
      <c r="J155" s="17">
        <f>J154/H154*100</f>
        <v>105.9601358798272</v>
      </c>
      <c r="K155" s="17">
        <f>K154/I154*100</f>
        <v>108.06617145733652</v>
      </c>
      <c r="L155" s="17">
        <f>L154/J154*100</f>
        <v>107.53794008028692</v>
      </c>
      <c r="M155" s="17">
        <f>M154/K154*100</f>
        <v>109.63970712853272</v>
      </c>
    </row>
    <row r="156" spans="1:13" ht="27" customHeight="1">
      <c r="A156" s="1"/>
      <c r="B156" s="6" t="s">
        <v>17</v>
      </c>
      <c r="C156" s="42" t="s">
        <v>13</v>
      </c>
      <c r="D156" s="8" t="s">
        <v>18</v>
      </c>
      <c r="E156" s="33">
        <f>E158+E160</f>
        <v>2921387</v>
      </c>
      <c r="F156" s="33">
        <f>F158+F160</f>
        <v>1263080</v>
      </c>
      <c r="G156" s="33">
        <f aca="true" t="shared" si="5" ref="G156:M156">G158+G160</f>
        <v>824640.3</v>
      </c>
      <c r="H156" s="33">
        <f t="shared" si="5"/>
        <v>866067.015</v>
      </c>
      <c r="I156" s="33">
        <f t="shared" si="5"/>
        <v>882442.7010000001</v>
      </c>
      <c r="J156" s="33">
        <f t="shared" si="5"/>
        <v>922505.255975</v>
      </c>
      <c r="K156" s="33">
        <f t="shared" si="5"/>
        <v>959236.9619870001</v>
      </c>
      <c r="L156" s="33">
        <f t="shared" si="5"/>
        <v>997337.9697089749</v>
      </c>
      <c r="M156" s="33">
        <f t="shared" si="5"/>
        <v>1056988.0781096742</v>
      </c>
    </row>
    <row r="157" spans="1:13" ht="38.25" customHeight="1">
      <c r="A157" s="1"/>
      <c r="B157" s="6" t="s">
        <v>19</v>
      </c>
      <c r="C157" s="42" t="s">
        <v>72</v>
      </c>
      <c r="D157" s="8" t="s">
        <v>20</v>
      </c>
      <c r="E157" s="25">
        <v>188.6</v>
      </c>
      <c r="F157" s="25">
        <f>F156/E156*100</f>
        <v>43.235627460517904</v>
      </c>
      <c r="G157" s="25">
        <v>65</v>
      </c>
      <c r="H157" s="25">
        <v>105</v>
      </c>
      <c r="I157" s="25">
        <v>107</v>
      </c>
      <c r="J157" s="25">
        <v>106.5</v>
      </c>
      <c r="K157" s="25">
        <v>108.7</v>
      </c>
      <c r="L157" s="25">
        <v>108.1</v>
      </c>
      <c r="M157" s="25">
        <v>110.2</v>
      </c>
    </row>
    <row r="158" spans="1:13" ht="60" customHeight="1">
      <c r="A158" s="1"/>
      <c r="B158" s="10" t="s">
        <v>21</v>
      </c>
      <c r="C158" s="42" t="s">
        <v>13</v>
      </c>
      <c r="D158" s="8" t="s">
        <v>22</v>
      </c>
      <c r="E158" s="33">
        <v>2750925</v>
      </c>
      <c r="F158" s="33">
        <v>1238822</v>
      </c>
      <c r="G158" s="33">
        <f>F158*G159/100</f>
        <v>805234.3</v>
      </c>
      <c r="H158" s="33">
        <f>G158*H159/100</f>
        <v>845496.015</v>
      </c>
      <c r="I158" s="33">
        <f>G158*I159/100</f>
        <v>861600.7010000001</v>
      </c>
      <c r="J158" s="33">
        <f>H158*J159/100</f>
        <v>900453.255975</v>
      </c>
      <c r="K158" s="33">
        <f>I158*K159/100</f>
        <v>936559.9619870001</v>
      </c>
      <c r="L158" s="33">
        <f>J158*L159/100</f>
        <v>973389.9697089749</v>
      </c>
      <c r="M158" s="33">
        <f>K158*M159/100</f>
        <v>1032089.0781096742</v>
      </c>
    </row>
    <row r="159" spans="1:13" ht="77.25" customHeight="1">
      <c r="A159" s="1"/>
      <c r="B159" s="10" t="s">
        <v>23</v>
      </c>
      <c r="C159" s="42" t="s">
        <v>72</v>
      </c>
      <c r="D159" s="8" t="s">
        <v>24</v>
      </c>
      <c r="E159" s="25">
        <v>188.6</v>
      </c>
      <c r="F159" s="25">
        <f>F158/E158*100</f>
        <v>45.032925288766506</v>
      </c>
      <c r="G159" s="25">
        <v>65</v>
      </c>
      <c r="H159" s="25">
        <v>105</v>
      </c>
      <c r="I159" s="25">
        <v>107</v>
      </c>
      <c r="J159" s="25">
        <v>106.5</v>
      </c>
      <c r="K159" s="25">
        <v>108.7</v>
      </c>
      <c r="L159" s="25">
        <v>108.1</v>
      </c>
      <c r="M159" s="25">
        <v>110.2</v>
      </c>
    </row>
    <row r="160" spans="1:13" ht="60" customHeight="1">
      <c r="A160" s="1"/>
      <c r="B160" s="10" t="s">
        <v>25</v>
      </c>
      <c r="C160" s="42" t="s">
        <v>13</v>
      </c>
      <c r="D160" s="8" t="s">
        <v>224</v>
      </c>
      <c r="E160" s="31">
        <v>170462</v>
      </c>
      <c r="F160" s="31">
        <v>24258</v>
      </c>
      <c r="G160" s="33">
        <v>19406</v>
      </c>
      <c r="H160" s="31">
        <v>20571</v>
      </c>
      <c r="I160" s="31">
        <v>20842</v>
      </c>
      <c r="J160" s="31">
        <v>22052</v>
      </c>
      <c r="K160" s="31">
        <v>22677</v>
      </c>
      <c r="L160" s="31">
        <v>23948</v>
      </c>
      <c r="M160" s="31">
        <v>24899</v>
      </c>
    </row>
    <row r="161" spans="1:13" ht="68.25" customHeight="1">
      <c r="A161" s="1"/>
      <c r="B161" s="10" t="s">
        <v>225</v>
      </c>
      <c r="C161" s="42" t="s">
        <v>72</v>
      </c>
      <c r="D161" s="8" t="s">
        <v>226</v>
      </c>
      <c r="E161" s="24">
        <v>157</v>
      </c>
      <c r="F161" s="24">
        <v>14.2</v>
      </c>
      <c r="G161" s="24">
        <f>G160/F160*100</f>
        <v>79.9983510594443</v>
      </c>
      <c r="H161" s="24">
        <f>H160/G160*100</f>
        <v>106.00329794908791</v>
      </c>
      <c r="I161" s="24">
        <f>I160/G160*100</f>
        <v>107.39977326600021</v>
      </c>
      <c r="J161" s="24">
        <f>J160/H160*100</f>
        <v>107.19945554421273</v>
      </c>
      <c r="K161" s="24">
        <f>K160/I160*100</f>
        <v>108.80433739564342</v>
      </c>
      <c r="L161" s="24">
        <f>L160/J160*100</f>
        <v>108.59785960457103</v>
      </c>
      <c r="M161" s="24">
        <v>0</v>
      </c>
    </row>
    <row r="162" spans="1:13" ht="42.75" customHeight="1">
      <c r="A162" s="1"/>
      <c r="B162" s="6" t="s">
        <v>227</v>
      </c>
      <c r="C162" s="42" t="s">
        <v>13</v>
      </c>
      <c r="D162" s="8" t="s">
        <v>228</v>
      </c>
      <c r="E162" s="31">
        <v>507059</v>
      </c>
      <c r="F162" s="31">
        <v>228259</v>
      </c>
      <c r="G162" s="33">
        <v>171194</v>
      </c>
      <c r="H162" s="31">
        <v>174618</v>
      </c>
      <c r="I162" s="31">
        <v>177357</v>
      </c>
      <c r="J162" s="31">
        <v>180206</v>
      </c>
      <c r="K162" s="31">
        <v>186048</v>
      </c>
      <c r="L162" s="31">
        <v>188495</v>
      </c>
      <c r="M162" s="31">
        <v>198699</v>
      </c>
    </row>
    <row r="163" spans="1:13" ht="38.25" customHeight="1">
      <c r="A163" s="1"/>
      <c r="B163" s="6" t="s">
        <v>229</v>
      </c>
      <c r="C163" s="42" t="s">
        <v>72</v>
      </c>
      <c r="D163" s="8" t="s">
        <v>230</v>
      </c>
      <c r="E163" s="25">
        <v>122</v>
      </c>
      <c r="F163" s="25">
        <f>F162/E162*100</f>
        <v>45.01626043517618</v>
      </c>
      <c r="G163" s="25">
        <f>G162/F162*100</f>
        <v>74.99989047529341</v>
      </c>
      <c r="H163" s="25">
        <f>H162/G162*100</f>
        <v>102.00007009591458</v>
      </c>
      <c r="I163" s="25">
        <f>I162/G162*100</f>
        <v>103.60000934612195</v>
      </c>
      <c r="J163" s="25">
        <f>J162/H162*100</f>
        <v>103.20012828001694</v>
      </c>
      <c r="K163" s="25">
        <f>K162/I162*100</f>
        <v>104.9002858641046</v>
      </c>
      <c r="L163" s="25">
        <f>L162/J162*100</f>
        <v>104.59973585785156</v>
      </c>
      <c r="M163" s="25">
        <f>M162/K162*100</f>
        <v>106.79985810113519</v>
      </c>
    </row>
    <row r="164" spans="1:13" ht="16.5" customHeight="1">
      <c r="A164" s="1" t="s">
        <v>357</v>
      </c>
      <c r="B164" s="7" t="s">
        <v>231</v>
      </c>
      <c r="C164" s="42"/>
      <c r="D164" s="8" t="s">
        <v>232</v>
      </c>
      <c r="E164" s="27"/>
      <c r="F164" s="27"/>
      <c r="G164" s="14"/>
      <c r="H164" s="14"/>
      <c r="I164" s="14"/>
      <c r="J164" s="14"/>
      <c r="K164" s="14"/>
      <c r="L164" s="14"/>
      <c r="M164" s="14"/>
    </row>
    <row r="165" spans="1:13" ht="409.5" customHeight="1" hidden="1">
      <c r="A165" s="1"/>
      <c r="B165" s="7" t="s">
        <v>231</v>
      </c>
      <c r="C165" s="42"/>
      <c r="D165" s="5" t="s">
        <v>49</v>
      </c>
      <c r="E165" s="27"/>
      <c r="F165" s="27"/>
      <c r="G165" s="14"/>
      <c r="H165" s="14"/>
      <c r="I165" s="14"/>
      <c r="J165" s="14"/>
      <c r="K165" s="14"/>
      <c r="L165" s="14"/>
      <c r="M165" s="14"/>
    </row>
    <row r="166" spans="1:13" ht="409.5" customHeight="1" hidden="1">
      <c r="A166" s="1"/>
      <c r="B166" s="7" t="s">
        <v>231</v>
      </c>
      <c r="C166" s="42"/>
      <c r="D166" s="5" t="s">
        <v>50</v>
      </c>
      <c r="E166" s="27"/>
      <c r="F166" s="27"/>
      <c r="G166" s="14"/>
      <c r="H166" s="14"/>
      <c r="I166" s="14"/>
      <c r="J166" s="14"/>
      <c r="K166" s="14"/>
      <c r="L166" s="14"/>
      <c r="M166" s="14"/>
    </row>
    <row r="167" spans="1:13" ht="409.5" customHeight="1" hidden="1">
      <c r="A167" s="1"/>
      <c r="B167" s="7" t="s">
        <v>231</v>
      </c>
      <c r="C167" s="42"/>
      <c r="D167" s="5" t="s">
        <v>51</v>
      </c>
      <c r="E167" s="27"/>
      <c r="F167" s="27"/>
      <c r="G167" s="14"/>
      <c r="H167" s="14"/>
      <c r="I167" s="14"/>
      <c r="J167" s="14"/>
      <c r="K167" s="14"/>
      <c r="L167" s="14"/>
      <c r="M167" s="14"/>
    </row>
    <row r="168" spans="1:13" ht="409.5" customHeight="1" hidden="1">
      <c r="A168" s="1"/>
      <c r="B168" s="7" t="s">
        <v>231</v>
      </c>
      <c r="C168" s="42"/>
      <c r="D168" s="5" t="s">
        <v>52</v>
      </c>
      <c r="E168" s="27"/>
      <c r="F168" s="27"/>
      <c r="G168" s="14"/>
      <c r="H168" s="14"/>
      <c r="I168" s="14"/>
      <c r="J168" s="14"/>
      <c r="K168" s="14"/>
      <c r="L168" s="14"/>
      <c r="M168" s="14"/>
    </row>
    <row r="169" spans="1:13" ht="409.5" customHeight="1" hidden="1">
      <c r="A169" s="1"/>
      <c r="B169" s="7" t="s">
        <v>231</v>
      </c>
      <c r="C169" s="42"/>
      <c r="D169" s="5" t="s">
        <v>53</v>
      </c>
      <c r="E169" s="27"/>
      <c r="F169" s="27"/>
      <c r="G169" s="14"/>
      <c r="H169" s="14"/>
      <c r="I169" s="14"/>
      <c r="J169" s="14"/>
      <c r="K169" s="14"/>
      <c r="L169" s="14"/>
      <c r="M169" s="14"/>
    </row>
    <row r="170" spans="1:13" ht="409.5" customHeight="1" hidden="1">
      <c r="A170" s="1"/>
      <c r="B170" s="7" t="s">
        <v>231</v>
      </c>
      <c r="C170" s="42"/>
      <c r="D170" s="5" t="s">
        <v>54</v>
      </c>
      <c r="E170" s="27"/>
      <c r="F170" s="27"/>
      <c r="G170" s="14"/>
      <c r="H170" s="14"/>
      <c r="I170" s="14"/>
      <c r="J170" s="14"/>
      <c r="K170" s="14"/>
      <c r="L170" s="14"/>
      <c r="M170" s="14"/>
    </row>
    <row r="171" spans="1:13" ht="16.5" customHeight="1">
      <c r="A171" s="1"/>
      <c r="B171" s="5" t="s">
        <v>233</v>
      </c>
      <c r="C171" s="42" t="s">
        <v>158</v>
      </c>
      <c r="D171" s="8" t="s">
        <v>234</v>
      </c>
      <c r="E171" s="35">
        <v>167</v>
      </c>
      <c r="F171" s="35">
        <v>342</v>
      </c>
      <c r="G171" s="35">
        <v>210</v>
      </c>
      <c r="H171" s="35">
        <v>218</v>
      </c>
      <c r="I171" s="35">
        <v>228</v>
      </c>
      <c r="J171" s="35">
        <v>230</v>
      </c>
      <c r="K171" s="35">
        <v>240</v>
      </c>
      <c r="L171" s="35">
        <v>240</v>
      </c>
      <c r="M171" s="35">
        <v>250</v>
      </c>
    </row>
    <row r="172" spans="1:13" ht="27" customHeight="1">
      <c r="A172" s="1"/>
      <c r="B172" s="5" t="s">
        <v>235</v>
      </c>
      <c r="C172" s="42" t="s">
        <v>56</v>
      </c>
      <c r="D172" s="8" t="s">
        <v>236</v>
      </c>
      <c r="E172" s="35">
        <v>809</v>
      </c>
      <c r="F172" s="35">
        <v>671</v>
      </c>
      <c r="G172" s="35">
        <v>578</v>
      </c>
      <c r="H172" s="35">
        <v>587</v>
      </c>
      <c r="I172" s="35">
        <v>577</v>
      </c>
      <c r="J172" s="35">
        <v>577</v>
      </c>
      <c r="K172" s="35">
        <v>569</v>
      </c>
      <c r="L172" s="35">
        <v>569</v>
      </c>
      <c r="M172" s="35">
        <v>561</v>
      </c>
    </row>
    <row r="173" spans="1:13" ht="16.5" customHeight="1">
      <c r="A173" s="1"/>
      <c r="B173" s="5" t="s">
        <v>237</v>
      </c>
      <c r="C173" s="42" t="s">
        <v>169</v>
      </c>
      <c r="D173" s="8" t="s">
        <v>238</v>
      </c>
      <c r="E173" s="32">
        <f>E175+E177</f>
        <v>7638</v>
      </c>
      <c r="F173" s="32">
        <f aca="true" t="shared" si="6" ref="F173:M173">F175+F177</f>
        <v>8315.800000000001</v>
      </c>
      <c r="G173" s="32">
        <f t="shared" si="6"/>
        <v>9118.86</v>
      </c>
      <c r="H173" s="32">
        <f t="shared" si="6"/>
        <v>10132.199359999999</v>
      </c>
      <c r="I173" s="32">
        <f t="shared" si="6"/>
        <v>10252.2748</v>
      </c>
      <c r="J173" s="32">
        <f t="shared" si="6"/>
        <v>11301.4072832</v>
      </c>
      <c r="K173" s="32">
        <f t="shared" si="6"/>
        <v>11583.555397999999</v>
      </c>
      <c r="L173" s="32">
        <f t="shared" si="6"/>
        <v>12664.9331936</v>
      </c>
      <c r="M173" s="32">
        <f t="shared" si="6"/>
        <v>13174.617064515996</v>
      </c>
    </row>
    <row r="174" spans="1:13" ht="38.25" customHeight="1">
      <c r="A174" s="1"/>
      <c r="B174" s="6" t="s">
        <v>239</v>
      </c>
      <c r="C174" s="42" t="s">
        <v>72</v>
      </c>
      <c r="D174" s="8" t="s">
        <v>240</v>
      </c>
      <c r="E174" s="32">
        <v>106.4</v>
      </c>
      <c r="F174" s="32">
        <f>F173/E173*100</f>
        <v>108.87405079863841</v>
      </c>
      <c r="G174" s="32">
        <f>G173/F173*100</f>
        <v>109.65703840881214</v>
      </c>
      <c r="H174" s="32">
        <f>H173/G173*100</f>
        <v>111.1125662637654</v>
      </c>
      <c r="I174" s="32">
        <f>I173/G173*100</f>
        <v>112.42934752809013</v>
      </c>
      <c r="J174" s="32">
        <f>J173/H173*100</f>
        <v>111.53952741806299</v>
      </c>
      <c r="K174" s="32">
        <f>K173/I173*100</f>
        <v>112.98522156273063</v>
      </c>
      <c r="L174" s="32">
        <f>L173/J173*100</f>
        <v>112.06509840970811</v>
      </c>
      <c r="M174" s="32">
        <f>M173/K173*100</f>
        <v>113.73552084699925</v>
      </c>
    </row>
    <row r="175" spans="1:13" ht="47.25" customHeight="1">
      <c r="A175" s="1"/>
      <c r="B175" s="6" t="s">
        <v>241</v>
      </c>
      <c r="C175" s="42" t="s">
        <v>169</v>
      </c>
      <c r="D175" s="8" t="s">
        <v>242</v>
      </c>
      <c r="E175" s="32">
        <v>6700.5</v>
      </c>
      <c r="F175" s="32">
        <v>7303.6</v>
      </c>
      <c r="G175" s="32">
        <f>F175*G176/100</f>
        <v>8033.96</v>
      </c>
      <c r="H175" s="32">
        <f>G175*H176/100</f>
        <v>8965.89936</v>
      </c>
      <c r="I175" s="32">
        <f>G175*I176/100</f>
        <v>9078.3748</v>
      </c>
      <c r="J175" s="32">
        <f>H175*J176/100</f>
        <v>10041.8072832</v>
      </c>
      <c r="K175" s="32">
        <f>I175*K176/100</f>
        <v>10303.955397999998</v>
      </c>
      <c r="L175" s="32">
        <f>J175*L176/100</f>
        <v>11297.0331936</v>
      </c>
      <c r="M175" s="32">
        <f>K175*M176/100</f>
        <v>11767.117064515996</v>
      </c>
    </row>
    <row r="176" spans="1:13" ht="48.75" customHeight="1">
      <c r="A176" s="1"/>
      <c r="B176" s="6" t="s">
        <v>243</v>
      </c>
      <c r="C176" s="42" t="s">
        <v>72</v>
      </c>
      <c r="D176" s="8" t="s">
        <v>244</v>
      </c>
      <c r="E176" s="32">
        <v>107.4</v>
      </c>
      <c r="F176" s="32">
        <f>F175/E175*100</f>
        <v>109.0008208342661</v>
      </c>
      <c r="G176" s="32">
        <v>110</v>
      </c>
      <c r="H176" s="32">
        <v>111.6</v>
      </c>
      <c r="I176" s="32">
        <v>113</v>
      </c>
      <c r="J176" s="32">
        <v>112</v>
      </c>
      <c r="K176" s="32">
        <v>113.5</v>
      </c>
      <c r="L176" s="32">
        <v>112.5</v>
      </c>
      <c r="M176" s="32">
        <v>114.2</v>
      </c>
    </row>
    <row r="177" spans="1:13" ht="38.25" customHeight="1">
      <c r="A177" s="1"/>
      <c r="B177" s="6" t="s">
        <v>245</v>
      </c>
      <c r="C177" s="42" t="s">
        <v>169</v>
      </c>
      <c r="D177" s="8" t="s">
        <v>246</v>
      </c>
      <c r="E177" s="32">
        <v>937.5</v>
      </c>
      <c r="F177" s="32">
        <v>1012.2</v>
      </c>
      <c r="G177" s="32">
        <v>1084.9</v>
      </c>
      <c r="H177" s="32">
        <v>1166.3</v>
      </c>
      <c r="I177" s="32">
        <v>1173.9</v>
      </c>
      <c r="J177" s="32">
        <v>1259.6</v>
      </c>
      <c r="K177" s="32">
        <v>1279.6</v>
      </c>
      <c r="L177" s="32">
        <v>1367.9</v>
      </c>
      <c r="M177" s="32">
        <v>1407.5</v>
      </c>
    </row>
    <row r="178" spans="1:13" ht="38.25" customHeight="1">
      <c r="A178" s="1"/>
      <c r="B178" s="6" t="s">
        <v>247</v>
      </c>
      <c r="C178" s="42" t="s">
        <v>72</v>
      </c>
      <c r="D178" s="8" t="s">
        <v>248</v>
      </c>
      <c r="E178" s="32">
        <v>100.1</v>
      </c>
      <c r="F178" s="32">
        <f>F177/E177*100</f>
        <v>107.968</v>
      </c>
      <c r="G178" s="32">
        <f>G177/F177*100</f>
        <v>107.18237502469867</v>
      </c>
      <c r="H178" s="32">
        <f>H177/G177*100</f>
        <v>107.50299566780348</v>
      </c>
      <c r="I178" s="32">
        <f>I177/G177*100</f>
        <v>108.20352106184903</v>
      </c>
      <c r="J178" s="32">
        <f>J177/H177*100</f>
        <v>107.99965703506815</v>
      </c>
      <c r="K178" s="32">
        <f>K177/I177*100</f>
        <v>109.00417412045317</v>
      </c>
      <c r="L178" s="32">
        <f>L177/J177*100</f>
        <v>108.5979676087647</v>
      </c>
      <c r="M178" s="32">
        <f>M177/K177*100</f>
        <v>109.99531103469835</v>
      </c>
    </row>
    <row r="179" spans="1:13" ht="38.25" customHeight="1">
      <c r="A179" s="1"/>
      <c r="B179" s="5" t="s">
        <v>249</v>
      </c>
      <c r="C179" s="42" t="s">
        <v>177</v>
      </c>
      <c r="D179" s="8" t="s">
        <v>250</v>
      </c>
      <c r="E179" s="32">
        <f aca="true" t="shared" si="7" ref="E179:M179">(E173/E185)/12*1000000</f>
        <v>22258.35781228144</v>
      </c>
      <c r="F179" s="32">
        <f t="shared" si="7"/>
        <v>25739.45449367951</v>
      </c>
      <c r="G179" s="32">
        <f t="shared" si="7"/>
        <v>28802.82757836486</v>
      </c>
      <c r="H179" s="32">
        <f t="shared" si="7"/>
        <v>31899.426776186963</v>
      </c>
      <c r="I179" s="32">
        <f t="shared" si="7"/>
        <v>32180.578806750258</v>
      </c>
      <c r="J179" s="32">
        <f t="shared" si="7"/>
        <v>35392.70383861223</v>
      </c>
      <c r="K179" s="32">
        <f t="shared" si="7"/>
        <v>36018.2740719984</v>
      </c>
      <c r="L179" s="32">
        <f t="shared" si="7"/>
        <v>39329.063999923725</v>
      </c>
      <c r="M179" s="32">
        <f t="shared" si="7"/>
        <v>40445.986081696996</v>
      </c>
    </row>
    <row r="180" spans="1:13" ht="48.75" customHeight="1">
      <c r="A180" s="1"/>
      <c r="B180" s="6" t="s">
        <v>251</v>
      </c>
      <c r="C180" s="42" t="s">
        <v>72</v>
      </c>
      <c r="D180" s="8" t="s">
        <v>252</v>
      </c>
      <c r="E180" s="32">
        <v>110.7</v>
      </c>
      <c r="F180" s="32">
        <f>F179/E179*100</f>
        <v>115.63950364513107</v>
      </c>
      <c r="G180" s="32">
        <f>G179/F179*100</f>
        <v>111.90146856234884</v>
      </c>
      <c r="H180" s="32">
        <f>H179/G179*100</f>
        <v>110.75102501446108</v>
      </c>
      <c r="I180" s="32">
        <f>I179/G179*100</f>
        <v>111.72715150689783</v>
      </c>
      <c r="J180" s="32">
        <f>J179/H179*100</f>
        <v>110.950908575677</v>
      </c>
      <c r="K180" s="32">
        <f>K179/I179*100</f>
        <v>111.92550105544758</v>
      </c>
      <c r="L180" s="32">
        <f>L179/J179*100</f>
        <v>111.12195377686025</v>
      </c>
      <c r="M180" s="32">
        <f>M179/K179*100</f>
        <v>112.29295995929138</v>
      </c>
    </row>
    <row r="181" spans="1:13" ht="48.75" customHeight="1">
      <c r="A181" s="1"/>
      <c r="B181" s="6" t="s">
        <v>253</v>
      </c>
      <c r="C181" s="42" t="s">
        <v>177</v>
      </c>
      <c r="D181" s="8" t="s">
        <v>254</v>
      </c>
      <c r="E181" s="32">
        <f>E175/E187/12*1000000</f>
        <v>23480.866274179985</v>
      </c>
      <c r="F181" s="32">
        <f aca="true" t="shared" si="8" ref="F181:M181">F175/F187/12*1000000</f>
        <v>27520.04581901489</v>
      </c>
      <c r="G181" s="32">
        <f t="shared" si="8"/>
        <v>31048.40081002952</v>
      </c>
      <c r="H181" s="32">
        <f t="shared" si="8"/>
        <v>34580.853596799345</v>
      </c>
      <c r="I181" s="32">
        <f t="shared" si="8"/>
        <v>34910.1422043118</v>
      </c>
      <c r="J181" s="32">
        <f t="shared" si="8"/>
        <v>38576.25102431801</v>
      </c>
      <c r="K181" s="32">
        <f t="shared" si="8"/>
        <v>39308.54305743442</v>
      </c>
      <c r="L181" s="32">
        <f t="shared" si="8"/>
        <v>43096.60615924305</v>
      </c>
      <c r="M181" s="32">
        <f t="shared" si="8"/>
        <v>44401.93488782404</v>
      </c>
    </row>
    <row r="182" spans="1:13" ht="62.25" customHeight="1">
      <c r="A182" s="1"/>
      <c r="B182" s="6" t="s">
        <v>255</v>
      </c>
      <c r="C182" s="42" t="s">
        <v>72</v>
      </c>
      <c r="D182" s="8" t="s">
        <v>256</v>
      </c>
      <c r="E182" s="32">
        <v>111.3</v>
      </c>
      <c r="F182" s="32">
        <f>F181/E181*100</f>
        <v>117.20200395364657</v>
      </c>
      <c r="G182" s="32">
        <f>G181/F181*100</f>
        <v>112.82103603394702</v>
      </c>
      <c r="H182" s="32">
        <f>H181/G181*100</f>
        <v>111.37724550898203</v>
      </c>
      <c r="I182" s="32">
        <f>I181/G181*100</f>
        <v>112.43781094527363</v>
      </c>
      <c r="J182" s="32">
        <f>J181/H181*100</f>
        <v>111.5537848605578</v>
      </c>
      <c r="K182" s="32">
        <f>K181/I181*100</f>
        <v>112.59920634920636</v>
      </c>
      <c r="L182" s="32">
        <f>L181/J181*100</f>
        <v>111.71797418073484</v>
      </c>
      <c r="M182" s="32">
        <f>M181/K181*100</f>
        <v>112.95746785361027</v>
      </c>
    </row>
    <row r="183" spans="1:13" ht="38.25" customHeight="1">
      <c r="A183" s="1"/>
      <c r="B183" s="6" t="s">
        <v>257</v>
      </c>
      <c r="C183" s="42" t="s">
        <v>177</v>
      </c>
      <c r="D183" s="8" t="s">
        <v>258</v>
      </c>
      <c r="E183" s="32">
        <f>E177/E189/12*1000000</f>
        <v>16221.968438538206</v>
      </c>
      <c r="F183" s="32">
        <f aca="true" t="shared" si="9" ref="F183:M183">F177/F189/12*1000000</f>
        <v>17547.32681506137</v>
      </c>
      <c r="G183" s="32">
        <f t="shared" si="9"/>
        <v>18756.91562932227</v>
      </c>
      <c r="H183" s="32">
        <f t="shared" si="9"/>
        <v>19985.948317225306</v>
      </c>
      <c r="I183" s="32">
        <f t="shared" si="9"/>
        <v>20054.325543255436</v>
      </c>
      <c r="J183" s="32">
        <f t="shared" si="9"/>
        <v>21347.705240322688</v>
      </c>
      <c r="K183" s="32">
        <f t="shared" si="9"/>
        <v>21516.007532956683</v>
      </c>
      <c r="L183" s="32">
        <f t="shared" si="9"/>
        <v>22839.444333132975</v>
      </c>
      <c r="M183" s="32">
        <f t="shared" si="9"/>
        <v>23180.171277997364</v>
      </c>
    </row>
    <row r="184" spans="1:13" ht="38.25" customHeight="1">
      <c r="A184" s="1"/>
      <c r="B184" s="6" t="s">
        <v>259</v>
      </c>
      <c r="C184" s="42" t="s">
        <v>72</v>
      </c>
      <c r="D184" s="8" t="s">
        <v>260</v>
      </c>
      <c r="E184" s="32">
        <v>105.9</v>
      </c>
      <c r="F184" s="32">
        <f>F183/E183*100</f>
        <v>108.1701452049095</v>
      </c>
      <c r="G184" s="32">
        <f>G183/F183*100</f>
        <v>106.89329393023372</v>
      </c>
      <c r="H184" s="32">
        <f>H183/G183*100</f>
        <v>106.55242424816218</v>
      </c>
      <c r="I184" s="32">
        <f>I183/G183*100</f>
        <v>106.91696833089634</v>
      </c>
      <c r="J184" s="32">
        <f>J183/H183*100</f>
        <v>106.81357172290755</v>
      </c>
      <c r="K184" s="32">
        <f>K183/I183*100</f>
        <v>107.28861205802471</v>
      </c>
      <c r="L184" s="32">
        <f>L183/J183*100</f>
        <v>106.98781942141777</v>
      </c>
      <c r="M184" s="32">
        <f>M183/K183*100</f>
        <v>107.73453784347136</v>
      </c>
    </row>
    <row r="185" spans="1:13" ht="38.25" customHeight="1">
      <c r="A185" s="1"/>
      <c r="B185" s="6" t="s">
        <v>261</v>
      </c>
      <c r="C185" s="42" t="s">
        <v>56</v>
      </c>
      <c r="D185" s="8" t="s">
        <v>262</v>
      </c>
      <c r="E185" s="32">
        <f>E187+E189</f>
        <v>28596</v>
      </c>
      <c r="F185" s="32">
        <f aca="true" t="shared" si="10" ref="F185:M185">F187+F189</f>
        <v>26923</v>
      </c>
      <c r="G185" s="32">
        <f t="shared" si="10"/>
        <v>26383</v>
      </c>
      <c r="H185" s="32">
        <f t="shared" si="10"/>
        <v>26469.126</v>
      </c>
      <c r="I185" s="32">
        <f t="shared" si="10"/>
        <v>26548.815</v>
      </c>
      <c r="J185" s="32">
        <f t="shared" si="10"/>
        <v>26609.550504</v>
      </c>
      <c r="K185" s="32">
        <f t="shared" si="10"/>
        <v>26800.18152</v>
      </c>
      <c r="L185" s="32">
        <f t="shared" si="10"/>
        <v>26835.398357528</v>
      </c>
      <c r="M185" s="32">
        <f t="shared" si="10"/>
        <v>27144.467516719997</v>
      </c>
    </row>
    <row r="186" spans="1:13" ht="48.75" customHeight="1">
      <c r="A186" s="1"/>
      <c r="B186" s="10" t="s">
        <v>263</v>
      </c>
      <c r="C186" s="42" t="s">
        <v>72</v>
      </c>
      <c r="D186" s="8" t="s">
        <v>264</v>
      </c>
      <c r="E186" s="32">
        <v>96.2</v>
      </c>
      <c r="F186" s="32">
        <f>F185/E185*100</f>
        <v>94.14953140299343</v>
      </c>
      <c r="G186" s="32">
        <f>G185/F185*100</f>
        <v>97.9942799836571</v>
      </c>
      <c r="H186" s="32">
        <f>H185/G185*100</f>
        <v>100.32644505931849</v>
      </c>
      <c r="I186" s="32">
        <f>I185/G185*100</f>
        <v>100.62849183186142</v>
      </c>
      <c r="J186" s="32">
        <f>J185/H185*100</f>
        <v>100.53052187669513</v>
      </c>
      <c r="K186" s="32">
        <f>K185/I185*100</f>
        <v>100.94680881237072</v>
      </c>
      <c r="L186" s="32">
        <f>L185/J185*100</f>
        <v>100.84874734540912</v>
      </c>
      <c r="M186" s="32">
        <f>M185/K185*100</f>
        <v>101.28464054044959</v>
      </c>
    </row>
    <row r="187" spans="1:13" ht="60" customHeight="1">
      <c r="A187" s="1"/>
      <c r="B187" s="10" t="s">
        <v>265</v>
      </c>
      <c r="C187" s="42" t="s">
        <v>56</v>
      </c>
      <c r="D187" s="8" t="s">
        <v>266</v>
      </c>
      <c r="E187" s="32">
        <v>23780</v>
      </c>
      <c r="F187" s="32">
        <v>22116</v>
      </c>
      <c r="G187" s="32">
        <v>21563</v>
      </c>
      <c r="H187" s="32">
        <f>G187*H188/100</f>
        <v>21606.126</v>
      </c>
      <c r="I187" s="32">
        <f>G187*I188/100</f>
        <v>21670.815</v>
      </c>
      <c r="J187" s="32">
        <f>H187*J188/100</f>
        <v>21692.550504</v>
      </c>
      <c r="K187" s="32">
        <f>I187*K188/100</f>
        <v>21844.18152</v>
      </c>
      <c r="L187" s="32">
        <f>J187*L188/100</f>
        <v>21844.398357528</v>
      </c>
      <c r="M187" s="32">
        <f>K187*M188/100</f>
        <v>22084.467516719997</v>
      </c>
    </row>
    <row r="188" spans="1:13" ht="60" customHeight="1">
      <c r="A188" s="1"/>
      <c r="B188" s="10" t="s">
        <v>267</v>
      </c>
      <c r="C188" s="42" t="s">
        <v>72</v>
      </c>
      <c r="D188" s="8" t="s">
        <v>268</v>
      </c>
      <c r="E188" s="32">
        <v>96.5</v>
      </c>
      <c r="F188" s="32">
        <f>F187/E187*100</f>
        <v>93.00252312867956</v>
      </c>
      <c r="G188" s="32">
        <f>G187/F187*100</f>
        <v>97.49954783866883</v>
      </c>
      <c r="H188" s="32">
        <v>100.2</v>
      </c>
      <c r="I188" s="32">
        <v>100.5</v>
      </c>
      <c r="J188" s="32">
        <v>100.4</v>
      </c>
      <c r="K188" s="32">
        <v>100.8</v>
      </c>
      <c r="L188" s="32">
        <v>100.7</v>
      </c>
      <c r="M188" s="32">
        <v>101.1</v>
      </c>
    </row>
    <row r="189" spans="1:13" ht="48.75" customHeight="1">
      <c r="A189" s="1"/>
      <c r="B189" s="10" t="s">
        <v>185</v>
      </c>
      <c r="C189" s="42" t="s">
        <v>56</v>
      </c>
      <c r="D189" s="8" t="s">
        <v>186</v>
      </c>
      <c r="E189" s="32">
        <v>4816</v>
      </c>
      <c r="F189" s="32">
        <v>4807</v>
      </c>
      <c r="G189" s="32">
        <v>4820</v>
      </c>
      <c r="H189" s="32">
        <v>4863</v>
      </c>
      <c r="I189" s="32">
        <v>4878</v>
      </c>
      <c r="J189" s="32">
        <v>4917</v>
      </c>
      <c r="K189" s="32">
        <v>4956</v>
      </c>
      <c r="L189" s="32">
        <v>4991</v>
      </c>
      <c r="M189" s="32">
        <v>5060</v>
      </c>
    </row>
    <row r="190" spans="1:13" ht="48.75" customHeight="1">
      <c r="A190" s="1"/>
      <c r="B190" s="10" t="s">
        <v>187</v>
      </c>
      <c r="C190" s="42" t="s">
        <v>72</v>
      </c>
      <c r="D190" s="8" t="s">
        <v>188</v>
      </c>
      <c r="E190" s="32">
        <v>94.6</v>
      </c>
      <c r="F190" s="32">
        <f>F189/E189*100</f>
        <v>99.81312292358804</v>
      </c>
      <c r="G190" s="32">
        <f>G189/F189*100</f>
        <v>100.27043894320782</v>
      </c>
      <c r="H190" s="32">
        <f>H189/G189*100</f>
        <v>100.89211618257261</v>
      </c>
      <c r="I190" s="32">
        <f>I189/G189*100</f>
        <v>101.20331950207469</v>
      </c>
      <c r="J190" s="32">
        <f>J189/H189*100</f>
        <v>101.11042566317087</v>
      </c>
      <c r="K190" s="32">
        <f>K189/I189*100</f>
        <v>101.5990159901599</v>
      </c>
      <c r="L190" s="32">
        <f>L189/J189*100</f>
        <v>101.50498271303641</v>
      </c>
      <c r="M190" s="32">
        <f>M189/K189*100</f>
        <v>102.09846650524617</v>
      </c>
    </row>
    <row r="191" spans="1:13" ht="16.5" customHeight="1">
      <c r="A191" s="1"/>
      <c r="B191" s="7" t="s">
        <v>269</v>
      </c>
      <c r="C191" s="42"/>
      <c r="D191" s="8" t="s">
        <v>270</v>
      </c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ht="409.5" customHeight="1" hidden="1">
      <c r="A192" s="1"/>
      <c r="B192" s="7" t="s">
        <v>269</v>
      </c>
      <c r="C192" s="42"/>
      <c r="D192" s="5" t="s">
        <v>49</v>
      </c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ht="409.5" customHeight="1" hidden="1">
      <c r="A193" s="1"/>
      <c r="B193" s="7" t="s">
        <v>269</v>
      </c>
      <c r="C193" s="42"/>
      <c r="D193" s="5" t="s">
        <v>50</v>
      </c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ht="409.5" customHeight="1" hidden="1">
      <c r="A194" s="1"/>
      <c r="B194" s="7" t="s">
        <v>269</v>
      </c>
      <c r="C194" s="42"/>
      <c r="D194" s="5" t="s">
        <v>51</v>
      </c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ht="409.5" customHeight="1" hidden="1">
      <c r="A195" s="1"/>
      <c r="B195" s="7" t="s">
        <v>269</v>
      </c>
      <c r="C195" s="42"/>
      <c r="D195" s="5" t="s">
        <v>52</v>
      </c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ht="409.5" customHeight="1" hidden="1">
      <c r="A196" s="1"/>
      <c r="B196" s="7" t="s">
        <v>269</v>
      </c>
      <c r="C196" s="42"/>
      <c r="D196" s="5" t="s">
        <v>53</v>
      </c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ht="409.5" customHeight="1" hidden="1">
      <c r="A197" s="1"/>
      <c r="B197" s="7" t="s">
        <v>269</v>
      </c>
      <c r="C197" s="42"/>
      <c r="D197" s="5" t="s">
        <v>54</v>
      </c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ht="27" customHeight="1">
      <c r="A198" s="1"/>
      <c r="B198" s="5" t="s">
        <v>271</v>
      </c>
      <c r="C198" s="42" t="s">
        <v>169</v>
      </c>
      <c r="D198" s="8" t="s">
        <v>272</v>
      </c>
      <c r="E198" s="32">
        <v>11152.8</v>
      </c>
      <c r="F198" s="32">
        <v>12465.6</v>
      </c>
      <c r="G198" s="25">
        <f>F198*G199*G200/10000</f>
        <v>14297.544576000002</v>
      </c>
      <c r="H198" s="25">
        <v>16141.4</v>
      </c>
      <c r="I198" s="25">
        <v>16590.9</v>
      </c>
      <c r="J198" s="25">
        <v>18238.8</v>
      </c>
      <c r="K198" s="25">
        <v>19267.8</v>
      </c>
      <c r="L198" s="25">
        <v>20645.2</v>
      </c>
      <c r="M198" s="25">
        <v>22415.2</v>
      </c>
    </row>
    <row r="199" spans="1:13" ht="38.25" customHeight="1">
      <c r="A199" s="1"/>
      <c r="B199" s="6" t="s">
        <v>117</v>
      </c>
      <c r="C199" s="42" t="s">
        <v>72</v>
      </c>
      <c r="D199" s="8" t="s">
        <v>119</v>
      </c>
      <c r="E199" s="32">
        <v>111.9</v>
      </c>
      <c r="F199" s="32">
        <v>107.2</v>
      </c>
      <c r="G199" s="25">
        <v>108</v>
      </c>
      <c r="H199" s="25">
        <v>107.7</v>
      </c>
      <c r="I199" s="25">
        <v>110.7</v>
      </c>
      <c r="J199" s="25">
        <v>107.9</v>
      </c>
      <c r="K199" s="25">
        <v>110.9</v>
      </c>
      <c r="L199" s="25">
        <v>108.1</v>
      </c>
      <c r="M199" s="25">
        <v>111.1</v>
      </c>
    </row>
    <row r="200" spans="1:13" ht="38.25" customHeight="1">
      <c r="A200" s="1"/>
      <c r="B200" s="10" t="s">
        <v>120</v>
      </c>
      <c r="C200" s="42" t="s">
        <v>72</v>
      </c>
      <c r="D200" s="8" t="s">
        <v>121</v>
      </c>
      <c r="E200" s="25">
        <v>107.2</v>
      </c>
      <c r="F200" s="25">
        <v>104.3</v>
      </c>
      <c r="G200" s="25">
        <v>106.2</v>
      </c>
      <c r="H200" s="25">
        <v>104.8</v>
      </c>
      <c r="I200" s="25">
        <v>104.8</v>
      </c>
      <c r="J200" s="25">
        <v>104.7</v>
      </c>
      <c r="K200" s="25">
        <v>104.7</v>
      </c>
      <c r="L200" s="25">
        <v>104.7</v>
      </c>
      <c r="M200" s="25">
        <v>104.7</v>
      </c>
    </row>
    <row r="201" spans="1:13" ht="27" customHeight="1">
      <c r="A201" s="1"/>
      <c r="B201" s="5" t="s">
        <v>273</v>
      </c>
      <c r="C201" s="42" t="s">
        <v>274</v>
      </c>
      <c r="D201" s="8" t="s">
        <v>275</v>
      </c>
      <c r="E201" s="25">
        <v>64.7</v>
      </c>
      <c r="F201" s="25">
        <v>70.3</v>
      </c>
      <c r="G201" s="25">
        <v>81.8</v>
      </c>
      <c r="H201" s="25">
        <v>96</v>
      </c>
      <c r="I201" s="25">
        <v>98</v>
      </c>
      <c r="J201" s="25">
        <v>98</v>
      </c>
      <c r="K201" s="25">
        <v>100</v>
      </c>
      <c r="L201" s="25">
        <v>100</v>
      </c>
      <c r="M201" s="25">
        <v>103</v>
      </c>
    </row>
    <row r="202" spans="1:13" ht="27" customHeight="1">
      <c r="A202" s="1"/>
      <c r="B202" s="5" t="s">
        <v>131</v>
      </c>
      <c r="C202" s="42" t="s">
        <v>132</v>
      </c>
      <c r="D202" s="8" t="s">
        <v>133</v>
      </c>
      <c r="E202" s="25">
        <v>684.6</v>
      </c>
      <c r="F202" s="25">
        <v>738.5</v>
      </c>
      <c r="G202" s="25">
        <v>854.3</v>
      </c>
      <c r="H202" s="25">
        <v>997.6</v>
      </c>
      <c r="I202" s="25">
        <v>1018.3</v>
      </c>
      <c r="J202" s="25">
        <v>1013</v>
      </c>
      <c r="K202" s="25">
        <v>1033.6</v>
      </c>
      <c r="L202" s="25">
        <v>1028.1</v>
      </c>
      <c r="M202" s="25">
        <v>1058.8</v>
      </c>
    </row>
    <row r="203" spans="1:13" ht="38.25" customHeight="1">
      <c r="A203" s="1"/>
      <c r="B203" s="5" t="s">
        <v>112</v>
      </c>
      <c r="C203" s="42" t="s">
        <v>71</v>
      </c>
      <c r="D203" s="8" t="s">
        <v>113</v>
      </c>
      <c r="E203" s="30">
        <v>2791.6</v>
      </c>
      <c r="F203" s="30">
        <v>2949.8</v>
      </c>
      <c r="G203" s="30">
        <v>3284.6</v>
      </c>
      <c r="H203" s="30">
        <f>G203*H204*H205/10000</f>
        <v>3653.7890399999997</v>
      </c>
      <c r="I203" s="30">
        <f>G203*I204*I205/10000</f>
        <v>3675.0732479999997</v>
      </c>
      <c r="J203" s="30">
        <f>H203*J204*J205/10000</f>
        <v>4088.45839935456</v>
      </c>
      <c r="K203" s="30">
        <f>I203*K204*K205/10000</f>
        <v>4143.968493565823</v>
      </c>
      <c r="L203" s="30">
        <f>J203*L204*L205/10000</f>
        <v>4596.874555147897</v>
      </c>
      <c r="M203" s="30">
        <f>K203*M204*M205/10000</f>
        <v>4690.5579378671555</v>
      </c>
    </row>
    <row r="204" spans="1:13" ht="38.25" customHeight="1">
      <c r="A204" s="1"/>
      <c r="B204" s="5" t="s">
        <v>134</v>
      </c>
      <c r="C204" s="42" t="s">
        <v>72</v>
      </c>
      <c r="D204" s="8" t="s">
        <v>135</v>
      </c>
      <c r="E204" s="24">
        <v>98</v>
      </c>
      <c r="F204" s="24">
        <f>F203/E203/F205*10000</f>
        <v>101.1167473713005</v>
      </c>
      <c r="G204" s="24">
        <f>G203/F203/G205*10000</f>
        <v>102.437830753093</v>
      </c>
      <c r="H204" s="24">
        <v>103</v>
      </c>
      <c r="I204" s="24">
        <v>103.6</v>
      </c>
      <c r="J204" s="24">
        <v>103.8</v>
      </c>
      <c r="K204" s="24">
        <v>104.6</v>
      </c>
      <c r="L204" s="24">
        <v>104.3</v>
      </c>
      <c r="M204" s="24">
        <v>105</v>
      </c>
    </row>
    <row r="205" spans="1:13" ht="38.25" customHeight="1">
      <c r="A205" s="1"/>
      <c r="B205" s="6" t="s">
        <v>120</v>
      </c>
      <c r="C205" s="42" t="s">
        <v>72</v>
      </c>
      <c r="D205" s="8" t="s">
        <v>121</v>
      </c>
      <c r="E205" s="20">
        <v>108.9</v>
      </c>
      <c r="F205" s="20">
        <v>104.5</v>
      </c>
      <c r="G205" s="20">
        <v>108.7</v>
      </c>
      <c r="H205" s="20">
        <v>108</v>
      </c>
      <c r="I205" s="20">
        <v>108</v>
      </c>
      <c r="J205" s="20">
        <v>107.8</v>
      </c>
      <c r="K205" s="20">
        <v>107.8</v>
      </c>
      <c r="L205" s="20">
        <v>107.8</v>
      </c>
      <c r="M205" s="20">
        <v>107.8</v>
      </c>
    </row>
    <row r="206" spans="1:13" ht="38.25" customHeight="1">
      <c r="A206" s="1"/>
      <c r="B206" s="5" t="s">
        <v>136</v>
      </c>
      <c r="C206" s="42" t="s">
        <v>115</v>
      </c>
      <c r="D206" s="8" t="s">
        <v>137</v>
      </c>
      <c r="E206" s="20">
        <v>78700</v>
      </c>
      <c r="F206" s="17">
        <v>70930.1</v>
      </c>
      <c r="G206" s="17">
        <f>F206*G207*G208/10000</f>
        <v>75221.37105</v>
      </c>
      <c r="H206" s="17">
        <f>G206*H207*H208/10000</f>
        <v>79785.42773845875</v>
      </c>
      <c r="I206" s="17">
        <f>G206*I207*I208/10000</f>
        <v>80178.459402195</v>
      </c>
      <c r="J206" s="17">
        <f>H206*J207*J208/10000</f>
        <v>84961.90629012996</v>
      </c>
      <c r="K206" s="17">
        <f>I206*K207*K208/10000</f>
        <v>86050.08834113655</v>
      </c>
      <c r="L206" s="17">
        <f>J206*L207*L208/10000</f>
        <v>90656.4780592259</v>
      </c>
      <c r="M206" s="17">
        <f>K206*M207*M208/10000</f>
        <v>92892.53321575871</v>
      </c>
    </row>
    <row r="207" spans="1:13" ht="38.25" customHeight="1">
      <c r="A207" s="1"/>
      <c r="B207" s="6" t="s">
        <v>134</v>
      </c>
      <c r="C207" s="42" t="s">
        <v>72</v>
      </c>
      <c r="D207" s="8" t="s">
        <v>135</v>
      </c>
      <c r="E207" s="17">
        <v>70.1</v>
      </c>
      <c r="F207" s="17">
        <f>F206/E206/F208*10000</f>
        <v>84.86552906577458</v>
      </c>
      <c r="G207" s="17">
        <v>101</v>
      </c>
      <c r="H207" s="17">
        <v>101.5</v>
      </c>
      <c r="I207" s="17">
        <v>102</v>
      </c>
      <c r="J207" s="17">
        <v>102</v>
      </c>
      <c r="K207" s="17">
        <v>102.8</v>
      </c>
      <c r="L207" s="17">
        <v>102.5</v>
      </c>
      <c r="M207" s="17">
        <v>103.7</v>
      </c>
    </row>
    <row r="208" spans="1:13" ht="38.25" customHeight="1">
      <c r="A208" s="1"/>
      <c r="B208" s="10" t="s">
        <v>120</v>
      </c>
      <c r="C208" s="42" t="s">
        <v>72</v>
      </c>
      <c r="D208" s="8" t="s">
        <v>121</v>
      </c>
      <c r="E208" s="20">
        <v>109.7</v>
      </c>
      <c r="F208" s="20">
        <v>106.2</v>
      </c>
      <c r="G208" s="20">
        <v>105</v>
      </c>
      <c r="H208" s="20">
        <v>104.5</v>
      </c>
      <c r="I208" s="20">
        <v>104.5</v>
      </c>
      <c r="J208" s="20">
        <v>104.4</v>
      </c>
      <c r="K208" s="20">
        <v>104.4</v>
      </c>
      <c r="L208" s="20">
        <v>104.1</v>
      </c>
      <c r="M208" s="20">
        <v>104.1</v>
      </c>
    </row>
    <row r="209" spans="1:13" ht="16.5" customHeight="1">
      <c r="A209" s="1"/>
      <c r="B209" s="7" t="s">
        <v>138</v>
      </c>
      <c r="C209" s="42"/>
      <c r="D209" s="8" t="s">
        <v>139</v>
      </c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409.5" customHeight="1" hidden="1">
      <c r="A210" s="1"/>
      <c r="B210" s="7" t="s">
        <v>138</v>
      </c>
      <c r="C210" s="42"/>
      <c r="D210" s="5" t="s">
        <v>49</v>
      </c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409.5" customHeight="1" hidden="1">
      <c r="A211" s="1"/>
      <c r="B211" s="7" t="s">
        <v>138</v>
      </c>
      <c r="C211" s="42"/>
      <c r="D211" s="5" t="s">
        <v>50</v>
      </c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409.5" customHeight="1" hidden="1">
      <c r="A212" s="1"/>
      <c r="B212" s="7" t="s">
        <v>138</v>
      </c>
      <c r="C212" s="42"/>
      <c r="D212" s="5" t="s">
        <v>51</v>
      </c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ht="409.5" customHeight="1" hidden="1">
      <c r="A213" s="1"/>
      <c r="B213" s="7" t="s">
        <v>138</v>
      </c>
      <c r="C213" s="42"/>
      <c r="D213" s="5" t="s">
        <v>52</v>
      </c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409.5" customHeight="1" hidden="1">
      <c r="A214" s="1"/>
      <c r="B214" s="7" t="s">
        <v>138</v>
      </c>
      <c r="C214" s="42"/>
      <c r="D214" s="5" t="s">
        <v>53</v>
      </c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409.5" customHeight="1" hidden="1">
      <c r="A215" s="1"/>
      <c r="B215" s="7" t="s">
        <v>138</v>
      </c>
      <c r="C215" s="42"/>
      <c r="D215" s="5" t="s">
        <v>54</v>
      </c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ht="27" customHeight="1">
      <c r="A216" s="1"/>
      <c r="B216" s="5" t="s">
        <v>140</v>
      </c>
      <c r="C216" s="42" t="s">
        <v>141</v>
      </c>
      <c r="D216" s="8" t="s">
        <v>142</v>
      </c>
      <c r="E216" s="14">
        <f>E217/94887*1000</f>
        <v>22.39084384583768</v>
      </c>
      <c r="F216" s="14">
        <f>F217/95506*1000</f>
        <v>22.87186145373066</v>
      </c>
      <c r="G216" s="14">
        <f>G217/95985*1000</f>
        <v>23.416158774808565</v>
      </c>
      <c r="H216" s="14">
        <f>H217/96485*1000</f>
        <v>23.315541275845987</v>
      </c>
      <c r="I216" s="14">
        <f>I217/96490*1000</f>
        <v>23.314333091512072</v>
      </c>
      <c r="J216" s="14">
        <f>J217/97004*1000</f>
        <v>23.43717784833615</v>
      </c>
      <c r="K216" s="14">
        <f>K217/97014*1000</f>
        <v>23.45022367905663</v>
      </c>
      <c r="L216" s="14">
        <f>L217/97538*1000</f>
        <v>23.38268162152187</v>
      </c>
      <c r="M216" s="14">
        <f>M217/97553*1000</f>
        <v>23.399587916312157</v>
      </c>
    </row>
    <row r="217" spans="1:13" ht="29.25" customHeight="1">
      <c r="A217" s="1"/>
      <c r="B217" s="6" t="s">
        <v>143</v>
      </c>
      <c r="C217" s="42" t="s">
        <v>144</v>
      </c>
      <c r="D217" s="8" t="s">
        <v>145</v>
      </c>
      <c r="E217" s="20">
        <v>2124.6</v>
      </c>
      <c r="F217" s="20">
        <v>2184.4</v>
      </c>
      <c r="G217" s="20">
        <v>2247.6</v>
      </c>
      <c r="H217" s="20">
        <v>2249.6</v>
      </c>
      <c r="I217" s="20">
        <v>2249.6</v>
      </c>
      <c r="J217" s="20">
        <v>2273.5</v>
      </c>
      <c r="K217" s="20">
        <v>2275</v>
      </c>
      <c r="L217" s="20">
        <v>2280.7</v>
      </c>
      <c r="M217" s="20">
        <v>2282.7</v>
      </c>
    </row>
    <row r="218" spans="1:13" ht="27" customHeight="1">
      <c r="A218" s="1"/>
      <c r="B218" s="5" t="s">
        <v>146</v>
      </c>
      <c r="C218" s="42" t="s">
        <v>208</v>
      </c>
      <c r="D218" s="8" t="s">
        <v>147</v>
      </c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 ht="27" customHeight="1">
      <c r="A219" s="1"/>
      <c r="B219" s="5" t="s">
        <v>148</v>
      </c>
      <c r="C219" s="42" t="s">
        <v>149</v>
      </c>
      <c r="D219" s="8" t="s">
        <v>150</v>
      </c>
      <c r="E219" s="23" t="s">
        <v>83</v>
      </c>
      <c r="F219" s="23"/>
      <c r="G219" s="23"/>
      <c r="H219" s="23"/>
      <c r="I219" s="23"/>
      <c r="J219" s="23"/>
      <c r="K219" s="23"/>
      <c r="L219" s="23"/>
      <c r="M219" s="23"/>
    </row>
    <row r="220" spans="1:13" ht="38.25" customHeight="1">
      <c r="A220" s="1"/>
      <c r="B220" s="5" t="s">
        <v>151</v>
      </c>
      <c r="C220" s="42" t="s">
        <v>107</v>
      </c>
      <c r="D220" s="8" t="s">
        <v>152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</row>
    <row r="221" spans="1:13" ht="38.25" customHeight="1">
      <c r="A221" s="1"/>
      <c r="B221" s="6" t="s">
        <v>306</v>
      </c>
      <c r="C221" s="42" t="s">
        <v>56</v>
      </c>
      <c r="D221" s="8" t="s">
        <v>307</v>
      </c>
      <c r="E221" s="23" t="s">
        <v>83</v>
      </c>
      <c r="F221" s="15" t="s">
        <v>59</v>
      </c>
      <c r="G221" s="15" t="s">
        <v>59</v>
      </c>
      <c r="H221" s="15" t="s">
        <v>59</v>
      </c>
      <c r="I221" s="15" t="s">
        <v>59</v>
      </c>
      <c r="J221" s="15" t="s">
        <v>59</v>
      </c>
      <c r="K221" s="15" t="s">
        <v>59</v>
      </c>
      <c r="L221" s="15" t="s">
        <v>59</v>
      </c>
      <c r="M221" s="15" t="s">
        <v>59</v>
      </c>
    </row>
    <row r="222" spans="1:13" ht="27" customHeight="1">
      <c r="A222" s="1"/>
      <c r="B222" s="5" t="s">
        <v>308</v>
      </c>
      <c r="C222" s="42" t="s">
        <v>107</v>
      </c>
      <c r="D222" s="8" t="s">
        <v>309</v>
      </c>
      <c r="E222" s="14">
        <v>8.22</v>
      </c>
      <c r="F222" s="14">
        <v>10.19</v>
      </c>
      <c r="G222" s="14">
        <v>9.44</v>
      </c>
      <c r="H222" s="14">
        <v>8.71</v>
      </c>
      <c r="I222" s="14">
        <v>8.65</v>
      </c>
      <c r="J222" s="14">
        <v>7.99</v>
      </c>
      <c r="K222" s="14">
        <v>7.86</v>
      </c>
      <c r="L222" s="14">
        <v>7.28</v>
      </c>
      <c r="M222" s="14">
        <v>7.08</v>
      </c>
    </row>
    <row r="223" spans="1:13" ht="27" customHeight="1">
      <c r="A223" s="1"/>
      <c r="B223" s="6" t="s">
        <v>310</v>
      </c>
      <c r="C223" s="42" t="s">
        <v>56</v>
      </c>
      <c r="D223" s="8" t="s">
        <v>311</v>
      </c>
      <c r="E223" s="26">
        <v>7770</v>
      </c>
      <c r="F223" s="34">
        <v>9697</v>
      </c>
      <c r="G223" s="34">
        <v>9037</v>
      </c>
      <c r="H223" s="34">
        <v>8385</v>
      </c>
      <c r="I223" s="34">
        <v>8320</v>
      </c>
      <c r="J223" s="34">
        <v>7733</v>
      </c>
      <c r="K223" s="34">
        <v>7603</v>
      </c>
      <c r="L223" s="34">
        <v>7081</v>
      </c>
      <c r="M223" s="34">
        <v>6885</v>
      </c>
    </row>
    <row r="224" spans="1:13" ht="48.75" customHeight="1">
      <c r="A224" s="1"/>
      <c r="B224" s="5" t="s">
        <v>312</v>
      </c>
      <c r="C224" s="42" t="s">
        <v>107</v>
      </c>
      <c r="D224" s="8" t="s">
        <v>313</v>
      </c>
      <c r="E224" s="27">
        <f>E225/E226*100</f>
        <v>6.654676258992806</v>
      </c>
      <c r="F224" s="27">
        <f aca="true" t="shared" si="11" ref="F224:K224">F225/F226*100</f>
        <v>14.228456913827655</v>
      </c>
      <c r="G224" s="27">
        <f t="shared" si="11"/>
        <v>7.399577167019028</v>
      </c>
      <c r="H224" s="27">
        <f t="shared" si="11"/>
        <v>4.319654427645788</v>
      </c>
      <c r="I224" s="27">
        <f t="shared" si="11"/>
        <v>4.814004376367615</v>
      </c>
      <c r="J224" s="27">
        <f t="shared" si="11"/>
        <v>5.321507760532151</v>
      </c>
      <c r="K224" s="27">
        <f t="shared" si="11"/>
        <v>5.694760820045558</v>
      </c>
      <c r="L224" s="27">
        <f>L225/L226*100</f>
        <v>5.454545454545454</v>
      </c>
      <c r="M224" s="27">
        <f>M225/M226*100</f>
        <v>6.235011990407674</v>
      </c>
    </row>
    <row r="225" spans="1:13" ht="27" customHeight="1">
      <c r="A225" s="1"/>
      <c r="B225" s="6" t="s">
        <v>314</v>
      </c>
      <c r="C225" s="42" t="s">
        <v>158</v>
      </c>
      <c r="D225" s="8" t="s">
        <v>315</v>
      </c>
      <c r="E225" s="28">
        <v>37</v>
      </c>
      <c r="F225" s="28">
        <v>71</v>
      </c>
      <c r="G225" s="28">
        <v>35</v>
      </c>
      <c r="H225" s="28">
        <v>20</v>
      </c>
      <c r="I225" s="28">
        <v>22</v>
      </c>
      <c r="J225" s="28">
        <v>24</v>
      </c>
      <c r="K225" s="28">
        <v>25</v>
      </c>
      <c r="L225" s="28">
        <v>24</v>
      </c>
      <c r="M225" s="28">
        <v>26</v>
      </c>
    </row>
    <row r="226" spans="1:13" ht="27" customHeight="1">
      <c r="A226" s="1"/>
      <c r="B226" s="6" t="s">
        <v>316</v>
      </c>
      <c r="C226" s="42" t="s">
        <v>158</v>
      </c>
      <c r="D226" s="8" t="s">
        <v>317</v>
      </c>
      <c r="E226" s="28">
        <v>556</v>
      </c>
      <c r="F226" s="28">
        <v>499</v>
      </c>
      <c r="G226" s="28">
        <v>473</v>
      </c>
      <c r="H226" s="28">
        <v>463</v>
      </c>
      <c r="I226" s="28">
        <v>457</v>
      </c>
      <c r="J226" s="28">
        <v>451</v>
      </c>
      <c r="K226" s="28">
        <v>439</v>
      </c>
      <c r="L226" s="28">
        <v>440</v>
      </c>
      <c r="M226" s="28">
        <v>417</v>
      </c>
    </row>
    <row r="227" spans="1:13" ht="16.5" customHeight="1">
      <c r="A227" s="1"/>
      <c r="B227" s="5" t="s">
        <v>318</v>
      </c>
      <c r="C227" s="42" t="s">
        <v>107</v>
      </c>
      <c r="D227" s="8" t="s">
        <v>319</v>
      </c>
      <c r="E227" s="20">
        <v>51</v>
      </c>
      <c r="F227" s="20">
        <v>50.5</v>
      </c>
      <c r="G227" s="20">
        <v>52</v>
      </c>
      <c r="H227" s="20">
        <v>52.5</v>
      </c>
      <c r="I227" s="20">
        <v>50</v>
      </c>
      <c r="J227" s="20">
        <v>52.8</v>
      </c>
      <c r="K227" s="20">
        <v>50</v>
      </c>
      <c r="L227" s="20">
        <v>52.5</v>
      </c>
      <c r="M227" s="20">
        <v>49.5</v>
      </c>
    </row>
    <row r="228" spans="1:13" ht="27" customHeight="1">
      <c r="A228" s="1"/>
      <c r="B228" s="5" t="s">
        <v>320</v>
      </c>
      <c r="C228" s="42" t="s">
        <v>107</v>
      </c>
      <c r="D228" s="8" t="s">
        <v>321</v>
      </c>
      <c r="E228" s="14">
        <v>7.14</v>
      </c>
      <c r="F228" s="14">
        <v>14.29</v>
      </c>
      <c r="G228" s="14">
        <v>6.67</v>
      </c>
      <c r="H228" s="14">
        <v>7.14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</row>
    <row r="229" spans="1:13" ht="38.25" customHeight="1">
      <c r="A229" s="1"/>
      <c r="B229" s="6" t="s">
        <v>322</v>
      </c>
      <c r="C229" s="42" t="s">
        <v>158</v>
      </c>
      <c r="D229" s="8" t="s">
        <v>323</v>
      </c>
      <c r="E229" s="16">
        <v>1</v>
      </c>
      <c r="F229" s="15">
        <v>2</v>
      </c>
      <c r="G229" s="15">
        <v>1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</row>
    <row r="230" spans="1:13" ht="94.5" customHeight="1">
      <c r="A230" s="1"/>
      <c r="B230" s="6" t="s">
        <v>324</v>
      </c>
      <c r="C230" s="42" t="s">
        <v>158</v>
      </c>
      <c r="D230" s="8" t="s">
        <v>325</v>
      </c>
      <c r="E230" s="16">
        <v>14</v>
      </c>
      <c r="F230" s="15">
        <v>14</v>
      </c>
      <c r="G230" s="15">
        <v>15</v>
      </c>
      <c r="H230" s="15">
        <v>14</v>
      </c>
      <c r="I230" s="15">
        <v>14</v>
      </c>
      <c r="J230" s="15">
        <v>14</v>
      </c>
      <c r="K230" s="15">
        <v>14</v>
      </c>
      <c r="L230" s="15">
        <v>14</v>
      </c>
      <c r="M230" s="15">
        <v>14</v>
      </c>
    </row>
    <row r="231" spans="1:13" ht="27" customHeight="1">
      <c r="A231" s="1"/>
      <c r="B231" s="5" t="s">
        <v>326</v>
      </c>
      <c r="C231" s="42"/>
      <c r="D231" s="8" t="s">
        <v>327</v>
      </c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ht="409.5" customHeight="1" hidden="1">
      <c r="A232" s="1"/>
      <c r="B232" s="5" t="s">
        <v>326</v>
      </c>
      <c r="C232" s="42"/>
      <c r="D232" s="5" t="s">
        <v>49</v>
      </c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ht="409.5" customHeight="1" hidden="1">
      <c r="A233" s="1"/>
      <c r="B233" s="5" t="s">
        <v>326</v>
      </c>
      <c r="C233" s="42"/>
      <c r="D233" s="5" t="s">
        <v>50</v>
      </c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ht="409.5" customHeight="1" hidden="1">
      <c r="A234" s="1"/>
      <c r="B234" s="5" t="s">
        <v>326</v>
      </c>
      <c r="C234" s="42"/>
      <c r="D234" s="5" t="s">
        <v>51</v>
      </c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ht="409.5" customHeight="1" hidden="1">
      <c r="A235" s="1"/>
      <c r="B235" s="5" t="s">
        <v>326</v>
      </c>
      <c r="C235" s="42"/>
      <c r="D235" s="5" t="s">
        <v>52</v>
      </c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ht="409.5" customHeight="1" hidden="1">
      <c r="A236" s="1"/>
      <c r="B236" s="5" t="s">
        <v>326</v>
      </c>
      <c r="C236" s="42"/>
      <c r="D236" s="5" t="s">
        <v>53</v>
      </c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409.5" customHeight="1" hidden="1">
      <c r="A237" s="1"/>
      <c r="B237" s="5" t="s">
        <v>326</v>
      </c>
      <c r="C237" s="42"/>
      <c r="D237" s="5" t="s">
        <v>54</v>
      </c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ht="48.75" customHeight="1">
      <c r="A238" s="1"/>
      <c r="B238" s="6" t="s">
        <v>328</v>
      </c>
      <c r="C238" s="42" t="s">
        <v>329</v>
      </c>
      <c r="D238" s="8" t="s">
        <v>330</v>
      </c>
      <c r="E238" s="20">
        <v>744221.1</v>
      </c>
      <c r="F238" s="17">
        <v>788487.5</v>
      </c>
      <c r="G238" s="17">
        <v>881213.6</v>
      </c>
      <c r="H238" s="17">
        <v>978772.8</v>
      </c>
      <c r="I238" s="17">
        <v>982687.9</v>
      </c>
      <c r="J238" s="17">
        <v>1101261.3</v>
      </c>
      <c r="K238" s="17">
        <v>1105666.4</v>
      </c>
      <c r="L238" s="17">
        <v>1235747.3</v>
      </c>
      <c r="M238" s="17">
        <v>1240690.3</v>
      </c>
    </row>
    <row r="239" spans="1:13" ht="38.25" customHeight="1">
      <c r="A239" s="1"/>
      <c r="B239" s="10" t="s">
        <v>134</v>
      </c>
      <c r="C239" s="42" t="s">
        <v>331</v>
      </c>
      <c r="D239" s="8" t="s">
        <v>135</v>
      </c>
      <c r="E239" s="17">
        <v>102.1</v>
      </c>
      <c r="F239" s="17">
        <f>F238/E238/F240*10000</f>
        <v>103.36391934614265</v>
      </c>
      <c r="G239" s="17">
        <f>G238/F238/G240*10000</f>
        <v>106.13484918826897</v>
      </c>
      <c r="H239" s="17">
        <f>H238/G238/H240*10000</f>
        <v>105.88275005261332</v>
      </c>
      <c r="I239" s="17">
        <f>I238/G238/I240*10000</f>
        <v>106.30628200479975</v>
      </c>
      <c r="J239" s="17">
        <f>J238/H238/J240*10000</f>
        <v>107.36116197191403</v>
      </c>
      <c r="K239" s="17">
        <f>K238/I238/K240*10000</f>
        <v>107.36116633161907</v>
      </c>
      <c r="L239" s="17">
        <f>L238/J238/L240*10000</f>
        <v>107.3799017032022</v>
      </c>
      <c r="M239" s="17">
        <f>M238/K238/M240*10000</f>
        <v>107.37989731587002</v>
      </c>
    </row>
    <row r="240" spans="1:13" ht="38.25" customHeight="1">
      <c r="A240" s="1"/>
      <c r="B240" s="12" t="s">
        <v>120</v>
      </c>
      <c r="C240" s="42" t="s">
        <v>331</v>
      </c>
      <c r="D240" s="8" t="s">
        <v>121</v>
      </c>
      <c r="E240" s="20">
        <v>109</v>
      </c>
      <c r="F240" s="20">
        <v>102.5</v>
      </c>
      <c r="G240" s="20">
        <v>105.3</v>
      </c>
      <c r="H240" s="20">
        <v>104.9</v>
      </c>
      <c r="I240" s="20">
        <v>104.9</v>
      </c>
      <c r="J240" s="20">
        <v>104.8</v>
      </c>
      <c r="K240" s="20">
        <v>104.8</v>
      </c>
      <c r="L240" s="20">
        <v>104.5</v>
      </c>
      <c r="M240" s="20">
        <v>104.5</v>
      </c>
    </row>
    <row r="241" spans="1:13" ht="48.75" customHeight="1">
      <c r="A241" s="1"/>
      <c r="B241" s="6" t="s">
        <v>332</v>
      </c>
      <c r="C241" s="42" t="s">
        <v>329</v>
      </c>
      <c r="D241" s="8" t="s">
        <v>333</v>
      </c>
      <c r="E241" s="20">
        <v>1276233.9</v>
      </c>
      <c r="F241" s="17">
        <v>1307951.6</v>
      </c>
      <c r="G241" s="17">
        <v>1492330.9</v>
      </c>
      <c r="H241" s="17">
        <v>1704838.8</v>
      </c>
      <c r="I241" s="17">
        <v>1718477.6</v>
      </c>
      <c r="J241" s="17">
        <v>1928480</v>
      </c>
      <c r="K241" s="17">
        <v>1943907.4</v>
      </c>
      <c r="L241" s="17">
        <v>2200052</v>
      </c>
      <c r="M241" s="17">
        <v>2217652.4</v>
      </c>
    </row>
    <row r="242" spans="1:13" ht="38.25" customHeight="1">
      <c r="A242" s="1"/>
      <c r="B242" s="10" t="s">
        <v>134</v>
      </c>
      <c r="C242" s="42" t="s">
        <v>331</v>
      </c>
      <c r="D242" s="8" t="s">
        <v>135</v>
      </c>
      <c r="E242" s="17">
        <v>97.4</v>
      </c>
      <c r="F242" s="17">
        <v>98.1</v>
      </c>
      <c r="G242" s="17">
        <v>102.2</v>
      </c>
      <c r="H242" s="17">
        <v>102.8</v>
      </c>
      <c r="I242" s="17">
        <v>103.6</v>
      </c>
      <c r="J242" s="17">
        <f>J241/H241/J243*10000</f>
        <v>101.90813168783872</v>
      </c>
      <c r="K242" s="17">
        <f>K241/I241/K243*10000</f>
        <v>101.90810330771423</v>
      </c>
      <c r="L242" s="17">
        <v>103.1</v>
      </c>
      <c r="M242" s="17">
        <v>103.1</v>
      </c>
    </row>
    <row r="243" spans="1:13" ht="38.25" customHeight="1">
      <c r="A243" s="1"/>
      <c r="B243" s="12" t="s">
        <v>120</v>
      </c>
      <c r="C243" s="42" t="s">
        <v>331</v>
      </c>
      <c r="D243" s="8" t="s">
        <v>121</v>
      </c>
      <c r="E243" s="20">
        <v>111.5</v>
      </c>
      <c r="F243" s="20">
        <v>104</v>
      </c>
      <c r="G243" s="20">
        <v>112</v>
      </c>
      <c r="H243" s="20">
        <v>112</v>
      </c>
      <c r="I243" s="20">
        <v>112</v>
      </c>
      <c r="J243" s="20">
        <v>111</v>
      </c>
      <c r="K243" s="20">
        <v>111</v>
      </c>
      <c r="L243" s="20">
        <v>110.6</v>
      </c>
      <c r="M243" s="20">
        <v>110.6</v>
      </c>
    </row>
    <row r="244" spans="1:13" ht="409.5" customHeight="1" hidden="1">
      <c r="A244" s="1"/>
      <c r="B244" s="10" t="s">
        <v>120</v>
      </c>
      <c r="C244" s="42" t="s">
        <v>72</v>
      </c>
      <c r="D244" s="5" t="s">
        <v>49</v>
      </c>
      <c r="E244" s="11"/>
      <c r="F244" s="11">
        <v>107.4</v>
      </c>
      <c r="G244" s="11">
        <v>104.5</v>
      </c>
      <c r="H244" s="11">
        <v>103.4</v>
      </c>
      <c r="I244" s="11">
        <v>103.4</v>
      </c>
      <c r="J244" s="11">
        <v>103.3</v>
      </c>
      <c r="K244" s="11">
        <v>103.3</v>
      </c>
      <c r="L244" s="11">
        <v>103</v>
      </c>
      <c r="M244" s="11">
        <v>103</v>
      </c>
    </row>
    <row r="245" spans="1:13" ht="409.5" customHeight="1" hidden="1">
      <c r="A245" s="1"/>
      <c r="B245" s="10" t="s">
        <v>120</v>
      </c>
      <c r="C245" s="42" t="s">
        <v>72</v>
      </c>
      <c r="D245" s="5" t="s">
        <v>50</v>
      </c>
      <c r="E245" s="11"/>
      <c r="F245" s="11">
        <v>107.4</v>
      </c>
      <c r="G245" s="11">
        <v>104.5</v>
      </c>
      <c r="H245" s="11">
        <v>103.4</v>
      </c>
      <c r="I245" s="11">
        <v>103.4</v>
      </c>
      <c r="J245" s="11">
        <v>103.3</v>
      </c>
      <c r="K245" s="11">
        <v>103.3</v>
      </c>
      <c r="L245" s="11">
        <v>103</v>
      </c>
      <c r="M245" s="11">
        <v>103</v>
      </c>
    </row>
    <row r="246" spans="1:13" ht="409.5" customHeight="1" hidden="1">
      <c r="A246" s="1"/>
      <c r="B246" s="10" t="s">
        <v>120</v>
      </c>
      <c r="C246" s="42" t="s">
        <v>72</v>
      </c>
      <c r="D246" s="5" t="s">
        <v>51</v>
      </c>
      <c r="E246" s="11"/>
      <c r="F246" s="11">
        <v>107.4</v>
      </c>
      <c r="G246" s="11">
        <v>104.5</v>
      </c>
      <c r="H246" s="11">
        <v>103.4</v>
      </c>
      <c r="I246" s="11">
        <v>103.4</v>
      </c>
      <c r="J246" s="11">
        <v>103.3</v>
      </c>
      <c r="K246" s="11">
        <v>103.3</v>
      </c>
      <c r="L246" s="11">
        <v>103</v>
      </c>
      <c r="M246" s="11">
        <v>103</v>
      </c>
    </row>
    <row r="247" spans="1:13" ht="409.5" customHeight="1" hidden="1">
      <c r="A247" s="1"/>
      <c r="B247" s="10" t="s">
        <v>120</v>
      </c>
      <c r="C247" s="42" t="s">
        <v>72</v>
      </c>
      <c r="D247" s="5" t="s">
        <v>52</v>
      </c>
      <c r="E247" s="11"/>
      <c r="F247" s="11">
        <v>107.4</v>
      </c>
      <c r="G247" s="11">
        <v>104.5</v>
      </c>
      <c r="H247" s="11">
        <v>103.4</v>
      </c>
      <c r="I247" s="11">
        <v>103.4</v>
      </c>
      <c r="J247" s="11">
        <v>103.3</v>
      </c>
      <c r="K247" s="11">
        <v>103.3</v>
      </c>
      <c r="L247" s="11">
        <v>103</v>
      </c>
      <c r="M247" s="11">
        <v>103</v>
      </c>
    </row>
    <row r="248" spans="1:13" ht="409.5" customHeight="1" hidden="1">
      <c r="A248" s="1"/>
      <c r="B248" s="10" t="s">
        <v>120</v>
      </c>
      <c r="C248" s="42" t="s">
        <v>72</v>
      </c>
      <c r="D248" s="5" t="s">
        <v>53</v>
      </c>
      <c r="E248" s="11"/>
      <c r="F248" s="11">
        <v>107.4</v>
      </c>
      <c r="G248" s="11">
        <v>104.5</v>
      </c>
      <c r="H248" s="11">
        <v>103.4</v>
      </c>
      <c r="I248" s="11">
        <v>103.4</v>
      </c>
      <c r="J248" s="11">
        <v>103.3</v>
      </c>
      <c r="K248" s="11">
        <v>103.3</v>
      </c>
      <c r="L248" s="11">
        <v>103</v>
      </c>
      <c r="M248" s="11">
        <v>103</v>
      </c>
    </row>
    <row r="249" spans="1:13" ht="409.5" customHeight="1" hidden="1">
      <c r="A249" s="1"/>
      <c r="B249" s="10" t="s">
        <v>120</v>
      </c>
      <c r="C249" s="42" t="s">
        <v>72</v>
      </c>
      <c r="D249" s="5" t="s">
        <v>54</v>
      </c>
      <c r="E249" s="11"/>
      <c r="F249" s="11">
        <v>107.4</v>
      </c>
      <c r="G249" s="11">
        <v>104.5</v>
      </c>
      <c r="H249" s="11">
        <v>103.4</v>
      </c>
      <c r="I249" s="11">
        <v>103.4</v>
      </c>
      <c r="J249" s="11">
        <v>103.3</v>
      </c>
      <c r="K249" s="11">
        <v>103.3</v>
      </c>
      <c r="L249" s="11">
        <v>103</v>
      </c>
      <c r="M249" s="11">
        <v>103</v>
      </c>
    </row>
    <row r="250" spans="1:13" ht="16.5" customHeight="1">
      <c r="A250" s="1"/>
      <c r="B250" s="7" t="s">
        <v>334</v>
      </c>
      <c r="C250" s="42"/>
      <c r="D250" s="8" t="s">
        <v>335</v>
      </c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409.5" customHeight="1" hidden="1">
      <c r="A251" s="1"/>
      <c r="B251" s="7" t="s">
        <v>334</v>
      </c>
      <c r="C251" s="42"/>
      <c r="D251" s="5" t="s">
        <v>49</v>
      </c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409.5" customHeight="1" hidden="1">
      <c r="A252" s="1"/>
      <c r="B252" s="7" t="s">
        <v>334</v>
      </c>
      <c r="C252" s="42"/>
      <c r="D252" s="5" t="s">
        <v>50</v>
      </c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409.5" customHeight="1" hidden="1">
      <c r="A253" s="1"/>
      <c r="B253" s="7" t="s">
        <v>334</v>
      </c>
      <c r="C253" s="42"/>
      <c r="D253" s="5" t="s">
        <v>51</v>
      </c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409.5" customHeight="1" hidden="1">
      <c r="A254" s="1"/>
      <c r="B254" s="7" t="s">
        <v>334</v>
      </c>
      <c r="C254" s="42"/>
      <c r="D254" s="5" t="s">
        <v>52</v>
      </c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409.5" customHeight="1" hidden="1">
      <c r="A255" s="1"/>
      <c r="B255" s="7" t="s">
        <v>334</v>
      </c>
      <c r="C255" s="42"/>
      <c r="D255" s="5" t="s">
        <v>53</v>
      </c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409.5" customHeight="1" hidden="1">
      <c r="A256" s="1"/>
      <c r="B256" s="7" t="s">
        <v>334</v>
      </c>
      <c r="C256" s="42"/>
      <c r="D256" s="5" t="s">
        <v>54</v>
      </c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6.5" customHeight="1">
      <c r="A257" s="1"/>
      <c r="B257" s="5" t="s">
        <v>336</v>
      </c>
      <c r="C257" s="42"/>
      <c r="D257" s="8" t="s">
        <v>337</v>
      </c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409.5" customHeight="1" hidden="1">
      <c r="A258" s="1"/>
      <c r="B258" s="5" t="s">
        <v>336</v>
      </c>
      <c r="C258" s="42"/>
      <c r="D258" s="5" t="s">
        <v>49</v>
      </c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409.5" customHeight="1" hidden="1">
      <c r="A259" s="1"/>
      <c r="B259" s="5" t="s">
        <v>336</v>
      </c>
      <c r="C259" s="42"/>
      <c r="D259" s="5" t="s">
        <v>50</v>
      </c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409.5" customHeight="1" hidden="1">
      <c r="A260" s="1"/>
      <c r="B260" s="5" t="s">
        <v>336</v>
      </c>
      <c r="C260" s="42"/>
      <c r="D260" s="5" t="s">
        <v>51</v>
      </c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409.5" customHeight="1" hidden="1">
      <c r="A261" s="1"/>
      <c r="B261" s="5" t="s">
        <v>336</v>
      </c>
      <c r="C261" s="42"/>
      <c r="D261" s="5" t="s">
        <v>52</v>
      </c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409.5" customHeight="1" hidden="1">
      <c r="A262" s="1"/>
      <c r="B262" s="5" t="s">
        <v>336</v>
      </c>
      <c r="C262" s="42"/>
      <c r="D262" s="5" t="s">
        <v>53</v>
      </c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409.5" customHeight="1" hidden="1">
      <c r="A263" s="1"/>
      <c r="B263" s="5" t="s">
        <v>336</v>
      </c>
      <c r="C263" s="42"/>
      <c r="D263" s="5" t="s">
        <v>54</v>
      </c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27" customHeight="1">
      <c r="A264" s="1"/>
      <c r="B264" s="6" t="s">
        <v>338</v>
      </c>
      <c r="C264" s="42" t="s">
        <v>339</v>
      </c>
      <c r="D264" s="8" t="s">
        <v>340</v>
      </c>
      <c r="E264" s="14">
        <v>1.05</v>
      </c>
      <c r="F264" s="14">
        <v>1</v>
      </c>
      <c r="G264" s="14">
        <v>1</v>
      </c>
      <c r="H264" s="14">
        <v>1</v>
      </c>
      <c r="I264" s="14">
        <v>1</v>
      </c>
      <c r="J264" s="14">
        <v>1</v>
      </c>
      <c r="K264" s="14">
        <v>1</v>
      </c>
      <c r="L264" s="14">
        <v>1</v>
      </c>
      <c r="M264" s="14">
        <v>1</v>
      </c>
    </row>
    <row r="265" spans="1:13" ht="16.5" customHeight="1">
      <c r="A265" s="1"/>
      <c r="B265" s="10" t="s">
        <v>341</v>
      </c>
      <c r="C265" s="42" t="s">
        <v>158</v>
      </c>
      <c r="D265" s="8" t="s">
        <v>342</v>
      </c>
      <c r="E265" s="15">
        <v>1</v>
      </c>
      <c r="F265" s="15">
        <v>1</v>
      </c>
      <c r="G265" s="15">
        <v>1</v>
      </c>
      <c r="H265" s="15">
        <v>1</v>
      </c>
      <c r="I265" s="15">
        <v>1</v>
      </c>
      <c r="J265" s="15">
        <v>1</v>
      </c>
      <c r="K265" s="15">
        <v>1</v>
      </c>
      <c r="L265" s="15">
        <v>1</v>
      </c>
      <c r="M265" s="15">
        <v>1</v>
      </c>
    </row>
    <row r="266" spans="1:13" ht="27" customHeight="1">
      <c r="A266" s="1"/>
      <c r="B266" s="6" t="s">
        <v>343</v>
      </c>
      <c r="C266" s="42" t="s">
        <v>339</v>
      </c>
      <c r="D266" s="8" t="s">
        <v>344</v>
      </c>
      <c r="E266" s="14">
        <v>10.54</v>
      </c>
      <c r="F266" s="14">
        <v>8.4</v>
      </c>
      <c r="G266" s="14">
        <v>8.3</v>
      </c>
      <c r="H266" s="14">
        <v>8.3</v>
      </c>
      <c r="I266" s="14">
        <v>8.3</v>
      </c>
      <c r="J266" s="14">
        <v>8.2</v>
      </c>
      <c r="K266" s="14">
        <v>8.2</v>
      </c>
      <c r="L266" s="14">
        <v>8.2</v>
      </c>
      <c r="M266" s="14">
        <v>8.2</v>
      </c>
    </row>
    <row r="267" spans="1:13" ht="27" customHeight="1">
      <c r="A267" s="1"/>
      <c r="B267" s="10" t="s">
        <v>345</v>
      </c>
      <c r="C267" s="42" t="s">
        <v>158</v>
      </c>
      <c r="D267" s="8" t="s">
        <v>346</v>
      </c>
      <c r="E267" s="16">
        <v>10</v>
      </c>
      <c r="F267" s="15">
        <v>8</v>
      </c>
      <c r="G267" s="15">
        <v>8</v>
      </c>
      <c r="H267" s="15">
        <v>8</v>
      </c>
      <c r="I267" s="15">
        <v>8</v>
      </c>
      <c r="J267" s="15">
        <v>8</v>
      </c>
      <c r="K267" s="15">
        <v>8</v>
      </c>
      <c r="L267" s="15">
        <v>8</v>
      </c>
      <c r="M267" s="15">
        <v>8</v>
      </c>
    </row>
    <row r="268" spans="1:13" ht="27" customHeight="1">
      <c r="A268" s="1"/>
      <c r="B268" s="6" t="s">
        <v>347</v>
      </c>
      <c r="C268" s="42" t="s">
        <v>339</v>
      </c>
      <c r="D268" s="8" t="s">
        <v>348</v>
      </c>
      <c r="E268" s="14">
        <v>9.48</v>
      </c>
      <c r="F268" s="14">
        <v>9.4</v>
      </c>
      <c r="G268" s="14">
        <v>9.4</v>
      </c>
      <c r="H268" s="14">
        <v>9.3</v>
      </c>
      <c r="I268" s="14">
        <v>9.3</v>
      </c>
      <c r="J268" s="14">
        <v>9.3</v>
      </c>
      <c r="K268" s="14">
        <v>9.3</v>
      </c>
      <c r="L268" s="14">
        <v>9.2</v>
      </c>
      <c r="M268" s="14">
        <v>9.2</v>
      </c>
    </row>
    <row r="269" spans="1:13" ht="27" customHeight="1">
      <c r="A269" s="1"/>
      <c r="B269" s="10" t="s">
        <v>349</v>
      </c>
      <c r="C269" s="42" t="s">
        <v>158</v>
      </c>
      <c r="D269" s="8" t="s">
        <v>350</v>
      </c>
      <c r="E269" s="16">
        <v>9</v>
      </c>
      <c r="F269" s="15">
        <v>9</v>
      </c>
      <c r="G269" s="15">
        <v>9</v>
      </c>
      <c r="H269" s="15">
        <v>9</v>
      </c>
      <c r="I269" s="15">
        <v>9</v>
      </c>
      <c r="J269" s="15">
        <v>9</v>
      </c>
      <c r="K269" s="15">
        <v>9</v>
      </c>
      <c r="L269" s="15">
        <v>9</v>
      </c>
      <c r="M269" s="15">
        <v>9</v>
      </c>
    </row>
    <row r="270" spans="1:13" ht="27" customHeight="1">
      <c r="A270" s="1"/>
      <c r="B270" s="6" t="s">
        <v>351</v>
      </c>
      <c r="C270" s="42" t="s">
        <v>339</v>
      </c>
      <c r="D270" s="8" t="s">
        <v>352</v>
      </c>
      <c r="E270" s="14">
        <v>1.05</v>
      </c>
      <c r="F270" s="14">
        <v>1.05</v>
      </c>
      <c r="G270" s="14">
        <v>1.04</v>
      </c>
      <c r="H270" s="14">
        <v>1.04</v>
      </c>
      <c r="I270" s="14">
        <v>1.04</v>
      </c>
      <c r="J270" s="14">
        <v>1.03</v>
      </c>
      <c r="K270" s="14">
        <v>1.03</v>
      </c>
      <c r="L270" s="14">
        <v>1.03</v>
      </c>
      <c r="M270" s="14">
        <v>1.03</v>
      </c>
    </row>
    <row r="271" spans="1:13" ht="16.5" customHeight="1">
      <c r="A271" s="1"/>
      <c r="B271" s="10" t="s">
        <v>353</v>
      </c>
      <c r="C271" s="42" t="s">
        <v>158</v>
      </c>
      <c r="D271" s="8" t="s">
        <v>354</v>
      </c>
      <c r="E271" s="15">
        <v>1</v>
      </c>
      <c r="F271" s="15">
        <v>1</v>
      </c>
      <c r="G271" s="15">
        <v>1</v>
      </c>
      <c r="H271" s="15">
        <v>1</v>
      </c>
      <c r="I271" s="15">
        <v>1</v>
      </c>
      <c r="J271" s="15">
        <v>1</v>
      </c>
      <c r="K271" s="15">
        <v>1</v>
      </c>
      <c r="L271" s="15">
        <v>1</v>
      </c>
      <c r="M271" s="15">
        <v>1</v>
      </c>
    </row>
    <row r="272" spans="1:13" ht="38.25" customHeight="1">
      <c r="A272" s="1"/>
      <c r="B272" s="5" t="s">
        <v>355</v>
      </c>
      <c r="C272" s="42" t="s">
        <v>177</v>
      </c>
      <c r="D272" s="8" t="s">
        <v>356</v>
      </c>
      <c r="E272" s="17">
        <f>E274/E276/12*1000000</f>
        <v>17701.219512195123</v>
      </c>
      <c r="F272" s="17">
        <f aca="true" t="shared" si="12" ref="F272:M272">F274/F276/12*1000000</f>
        <v>18259.544787077826</v>
      </c>
      <c r="G272" s="17">
        <f t="shared" si="12"/>
        <v>21629.221732745962</v>
      </c>
      <c r="H272" s="17">
        <f t="shared" si="12"/>
        <v>27970.631424375915</v>
      </c>
      <c r="I272" s="17">
        <f t="shared" si="12"/>
        <v>29368.575624082234</v>
      </c>
      <c r="J272" s="17">
        <f t="shared" si="12"/>
        <v>35334.434654919234</v>
      </c>
      <c r="K272" s="17">
        <f t="shared" si="12"/>
        <v>37187.95888399413</v>
      </c>
      <c r="L272" s="17">
        <f t="shared" si="12"/>
        <v>44787.0778267254</v>
      </c>
      <c r="M272" s="17">
        <f t="shared" si="12"/>
        <v>47356.828193832596</v>
      </c>
    </row>
    <row r="273" spans="1:13" ht="48.75" customHeight="1">
      <c r="A273" s="1"/>
      <c r="B273" s="6" t="s">
        <v>212</v>
      </c>
      <c r="C273" s="42" t="s">
        <v>72</v>
      </c>
      <c r="D273" s="8" t="s">
        <v>213</v>
      </c>
      <c r="E273" s="17">
        <v>127.4</v>
      </c>
      <c r="F273" s="17">
        <f>F272/E272*100</f>
        <v>103.15416276544138</v>
      </c>
      <c r="G273" s="17">
        <f>G272/F272*100</f>
        <v>118.45433161100947</v>
      </c>
      <c r="H273" s="17">
        <f>H272/G272*100</f>
        <v>129.318714145083</v>
      </c>
      <c r="I273" s="17">
        <f>I272/G272*100</f>
        <v>135.78193421365287</v>
      </c>
      <c r="J273" s="17">
        <f>J272/H272*100</f>
        <v>126.32691096178077</v>
      </c>
      <c r="K273" s="17">
        <f>K272/I272*100</f>
        <v>126.62499999999999</v>
      </c>
      <c r="L273" s="17">
        <f>L272/J272*100</f>
        <v>126.75192985007948</v>
      </c>
      <c r="M273" s="17">
        <f>M272/K272*100</f>
        <v>127.34452122408686</v>
      </c>
    </row>
    <row r="274" spans="1:13" ht="38.25" customHeight="1">
      <c r="A274" s="1"/>
      <c r="B274" s="6" t="s">
        <v>214</v>
      </c>
      <c r="C274" s="42" t="s">
        <v>174</v>
      </c>
      <c r="D274" s="8" t="s">
        <v>215</v>
      </c>
      <c r="E274" s="18">
        <v>43.545</v>
      </c>
      <c r="F274" s="19">
        <v>49.739</v>
      </c>
      <c r="G274" s="19">
        <v>58.918</v>
      </c>
      <c r="H274" s="19">
        <v>76.192</v>
      </c>
      <c r="I274" s="19">
        <v>80</v>
      </c>
      <c r="J274" s="19">
        <v>96.251</v>
      </c>
      <c r="K274" s="19">
        <v>101.3</v>
      </c>
      <c r="L274" s="19">
        <v>122</v>
      </c>
      <c r="M274" s="19">
        <v>129</v>
      </c>
    </row>
    <row r="275" spans="1:13" ht="38.25" customHeight="1">
      <c r="A275" s="1"/>
      <c r="B275" s="6" t="s">
        <v>216</v>
      </c>
      <c r="C275" s="42" t="s">
        <v>72</v>
      </c>
      <c r="D275" s="8" t="s">
        <v>217</v>
      </c>
      <c r="E275" s="17">
        <v>116.6</v>
      </c>
      <c r="F275" s="17">
        <f>F274/E274*100</f>
        <v>114.22436559880582</v>
      </c>
      <c r="G275" s="17">
        <f>G274/F274*100</f>
        <v>118.45433161100947</v>
      </c>
      <c r="H275" s="17">
        <f>H274/G274*100</f>
        <v>129.318714145083</v>
      </c>
      <c r="I275" s="17">
        <f>I274/G274*100</f>
        <v>135.78193421365287</v>
      </c>
      <c r="J275" s="17">
        <f>J274/H274*100</f>
        <v>126.3269109617808</v>
      </c>
      <c r="K275" s="17">
        <f>K274/I274*100</f>
        <v>126.62499999999999</v>
      </c>
      <c r="L275" s="17">
        <f>L274/J274*100</f>
        <v>126.75192985007948</v>
      </c>
      <c r="M275" s="17">
        <f>M274/K274*100</f>
        <v>127.34452122408688</v>
      </c>
    </row>
    <row r="276" spans="1:13" ht="38.25" customHeight="1">
      <c r="A276" s="1"/>
      <c r="B276" s="6" t="s">
        <v>218</v>
      </c>
      <c r="C276" s="42" t="s">
        <v>56</v>
      </c>
      <c r="D276" s="8" t="s">
        <v>219</v>
      </c>
      <c r="E276" s="16">
        <v>205</v>
      </c>
      <c r="F276" s="15">
        <v>227</v>
      </c>
      <c r="G276" s="15">
        <v>227</v>
      </c>
      <c r="H276" s="15">
        <v>227</v>
      </c>
      <c r="I276" s="15">
        <v>227</v>
      </c>
      <c r="J276" s="15">
        <v>227</v>
      </c>
      <c r="K276" s="15">
        <v>227</v>
      </c>
      <c r="L276" s="15">
        <v>227</v>
      </c>
      <c r="M276" s="15">
        <v>227</v>
      </c>
    </row>
    <row r="277" spans="1:13" ht="38.25" customHeight="1">
      <c r="A277" s="1"/>
      <c r="B277" s="6" t="s">
        <v>220</v>
      </c>
      <c r="C277" s="42" t="s">
        <v>72</v>
      </c>
      <c r="D277" s="8" t="s">
        <v>221</v>
      </c>
      <c r="E277" s="17">
        <v>91.5</v>
      </c>
      <c r="F277" s="17">
        <f>F276/E276*100</f>
        <v>110.73170731707319</v>
      </c>
      <c r="G277" s="17">
        <v>100</v>
      </c>
      <c r="H277" s="17">
        <v>100</v>
      </c>
      <c r="I277" s="17">
        <v>100</v>
      </c>
      <c r="J277" s="17">
        <v>100</v>
      </c>
      <c r="K277" s="17">
        <v>100</v>
      </c>
      <c r="L277" s="17">
        <v>100</v>
      </c>
      <c r="M277" s="17">
        <v>100</v>
      </c>
    </row>
    <row r="278" spans="1:13" ht="48.75" customHeight="1">
      <c r="A278" s="1"/>
      <c r="B278" s="5" t="s">
        <v>222</v>
      </c>
      <c r="C278" s="42" t="s">
        <v>329</v>
      </c>
      <c r="D278" s="8" t="s">
        <v>223</v>
      </c>
      <c r="E278" s="20">
        <v>77619.9</v>
      </c>
      <c r="F278" s="17">
        <v>80789.9</v>
      </c>
      <c r="G278" s="17">
        <f>F278*G279*G280/10000</f>
        <v>89545.909362</v>
      </c>
      <c r="H278" s="17">
        <f>G278*H279*H280/10000</f>
        <v>101021.2176467403</v>
      </c>
      <c r="I278" s="17">
        <f>G278*I279*I280/10000</f>
        <v>101509.2428527632</v>
      </c>
      <c r="J278" s="17">
        <f>H278*J279*J280/10000</f>
        <v>114632.6144700268</v>
      </c>
      <c r="K278" s="17">
        <f>I278*K279*K280/10000</f>
        <v>116181.28730545874</v>
      </c>
      <c r="L278" s="17">
        <f>J278*L279*L280/10000</f>
        <v>130715.57028017157</v>
      </c>
      <c r="M278" s="17">
        <f>K278*M279*M280/10000</f>
        <v>133743.25069455188</v>
      </c>
    </row>
    <row r="279" spans="1:13" ht="38.25" customHeight="1">
      <c r="A279" s="1"/>
      <c r="B279" s="6" t="s">
        <v>134</v>
      </c>
      <c r="C279" s="42" t="s">
        <v>72</v>
      </c>
      <c r="D279" s="8" t="s">
        <v>135</v>
      </c>
      <c r="E279" s="17">
        <v>128.7</v>
      </c>
      <c r="F279" s="17">
        <f>F278/E278/F280*10000</f>
        <v>99.69732206022393</v>
      </c>
      <c r="G279" s="17">
        <v>101.5</v>
      </c>
      <c r="H279" s="17">
        <v>103.5</v>
      </c>
      <c r="I279" s="17">
        <v>104</v>
      </c>
      <c r="J279" s="17">
        <v>104.2</v>
      </c>
      <c r="K279" s="17">
        <v>105.1</v>
      </c>
      <c r="L279" s="17">
        <v>105</v>
      </c>
      <c r="M279" s="17">
        <v>106</v>
      </c>
    </row>
    <row r="280" spans="1:13" ht="38.25" customHeight="1">
      <c r="A280" s="1"/>
      <c r="B280" s="10" t="s">
        <v>120</v>
      </c>
      <c r="C280" s="42" t="s">
        <v>72</v>
      </c>
      <c r="D280" s="8" t="s">
        <v>121</v>
      </c>
      <c r="E280" s="20">
        <v>104.2</v>
      </c>
      <c r="F280" s="20">
        <v>104.4</v>
      </c>
      <c r="G280" s="20">
        <v>109.2</v>
      </c>
      <c r="H280" s="20">
        <v>109</v>
      </c>
      <c r="I280" s="20">
        <v>109</v>
      </c>
      <c r="J280" s="20">
        <v>108.9</v>
      </c>
      <c r="K280" s="20">
        <v>108.9</v>
      </c>
      <c r="L280" s="20">
        <v>108.6</v>
      </c>
      <c r="M280" s="20">
        <v>108.6</v>
      </c>
    </row>
    <row r="281" spans="1:13" ht="27" customHeight="1">
      <c r="A281" s="1"/>
      <c r="B281" s="7" t="s">
        <v>276</v>
      </c>
      <c r="C281" s="42"/>
      <c r="D281" s="8" t="s">
        <v>277</v>
      </c>
      <c r="E281" s="14"/>
      <c r="F281" s="14"/>
      <c r="G281" s="14"/>
      <c r="H281" s="14"/>
      <c r="I281" s="14"/>
      <c r="J281" s="14"/>
      <c r="K281" s="14"/>
      <c r="L281" s="9"/>
      <c r="M281" s="9"/>
    </row>
    <row r="282" spans="1:13" ht="409.5" customHeight="1" hidden="1">
      <c r="A282" s="1"/>
      <c r="B282" s="7" t="s">
        <v>276</v>
      </c>
      <c r="C282" s="42"/>
      <c r="D282" s="5" t="s">
        <v>49</v>
      </c>
      <c r="E282" s="14"/>
      <c r="F282" s="14"/>
      <c r="G282" s="14"/>
      <c r="H282" s="14"/>
      <c r="I282" s="14"/>
      <c r="J282" s="14"/>
      <c r="K282" s="14"/>
      <c r="L282" s="9"/>
      <c r="M282" s="9"/>
    </row>
    <row r="283" spans="1:13" ht="409.5" customHeight="1" hidden="1">
      <c r="A283" s="1"/>
      <c r="B283" s="7" t="s">
        <v>276</v>
      </c>
      <c r="C283" s="42"/>
      <c r="D283" s="5" t="s">
        <v>50</v>
      </c>
      <c r="E283" s="14"/>
      <c r="F283" s="14"/>
      <c r="G283" s="14"/>
      <c r="H283" s="14"/>
      <c r="I283" s="14"/>
      <c r="J283" s="14"/>
      <c r="K283" s="14"/>
      <c r="L283" s="9"/>
      <c r="M283" s="9"/>
    </row>
    <row r="284" spans="1:13" ht="409.5" customHeight="1" hidden="1">
      <c r="A284" s="1"/>
      <c r="B284" s="7" t="s">
        <v>276</v>
      </c>
      <c r="C284" s="42"/>
      <c r="D284" s="5" t="s">
        <v>51</v>
      </c>
      <c r="E284" s="14"/>
      <c r="F284" s="14"/>
      <c r="G284" s="14"/>
      <c r="H284" s="14"/>
      <c r="I284" s="14"/>
      <c r="J284" s="14"/>
      <c r="K284" s="14"/>
      <c r="L284" s="9"/>
      <c r="M284" s="9"/>
    </row>
    <row r="285" spans="1:13" ht="409.5" customHeight="1" hidden="1">
      <c r="A285" s="1"/>
      <c r="B285" s="7" t="s">
        <v>276</v>
      </c>
      <c r="C285" s="42"/>
      <c r="D285" s="5" t="s">
        <v>52</v>
      </c>
      <c r="E285" s="14"/>
      <c r="F285" s="14"/>
      <c r="G285" s="14"/>
      <c r="H285" s="14"/>
      <c r="I285" s="14"/>
      <c r="J285" s="14"/>
      <c r="K285" s="14"/>
      <c r="L285" s="9"/>
      <c r="M285" s="9"/>
    </row>
    <row r="286" spans="1:13" ht="409.5" customHeight="1" hidden="1">
      <c r="A286" s="1"/>
      <c r="B286" s="7" t="s">
        <v>276</v>
      </c>
      <c r="C286" s="42"/>
      <c r="D286" s="5" t="s">
        <v>53</v>
      </c>
      <c r="E286" s="14"/>
      <c r="F286" s="14"/>
      <c r="G286" s="14"/>
      <c r="H286" s="14"/>
      <c r="I286" s="14"/>
      <c r="J286" s="14"/>
      <c r="K286" s="14"/>
      <c r="L286" s="9"/>
      <c r="M286" s="9"/>
    </row>
    <row r="287" spans="1:13" ht="409.5" customHeight="1" hidden="1">
      <c r="A287" s="1"/>
      <c r="B287" s="7" t="s">
        <v>276</v>
      </c>
      <c r="C287" s="42"/>
      <c r="D287" s="5" t="s">
        <v>54</v>
      </c>
      <c r="E287" s="14"/>
      <c r="F287" s="14"/>
      <c r="G287" s="14"/>
      <c r="H287" s="14"/>
      <c r="I287" s="14"/>
      <c r="J287" s="14"/>
      <c r="K287" s="14"/>
      <c r="L287" s="9"/>
      <c r="M287" s="9"/>
    </row>
    <row r="288" spans="1:13" ht="48.75" customHeight="1">
      <c r="A288" s="1"/>
      <c r="B288" s="5" t="s">
        <v>278</v>
      </c>
      <c r="C288" s="42" t="s">
        <v>329</v>
      </c>
      <c r="D288" s="8" t="s">
        <v>279</v>
      </c>
      <c r="E288" s="20">
        <v>35196</v>
      </c>
      <c r="F288" s="17">
        <v>37222</v>
      </c>
      <c r="G288" s="17">
        <f>F288*G289*G290/10000</f>
        <v>38722.0466</v>
      </c>
      <c r="H288" s="17">
        <f>G288*H289*H290/10000</f>
        <v>40285.449231475</v>
      </c>
      <c r="I288" s="17">
        <f>G288*I289*I290/10000</f>
        <v>40483.8997203</v>
      </c>
      <c r="J288" s="17">
        <f>H288*J289*J290/10000</f>
        <v>42036.09371327799</v>
      </c>
      <c r="K288" s="17">
        <f>I288*K289*K290/10000</f>
        <v>42533.35665974047</v>
      </c>
      <c r="L288" s="17">
        <f>J288*L289*L290/10000</f>
        <v>43991.82297328825</v>
      </c>
      <c r="M288" s="17">
        <f>K288*M289*M290/10000</f>
        <v>44729.35386408287</v>
      </c>
    </row>
    <row r="289" spans="1:13" ht="38.25" customHeight="1">
      <c r="A289" s="1"/>
      <c r="B289" s="6" t="s">
        <v>117</v>
      </c>
      <c r="C289" s="42" t="s">
        <v>72</v>
      </c>
      <c r="D289" s="8" t="s">
        <v>119</v>
      </c>
      <c r="E289" s="17">
        <v>71.3</v>
      </c>
      <c r="F289" s="17">
        <f>F288/E288/F290*10000</f>
        <v>97.20251465741428</v>
      </c>
      <c r="G289" s="17">
        <v>101</v>
      </c>
      <c r="H289" s="17">
        <v>101.5</v>
      </c>
      <c r="I289" s="17">
        <v>102</v>
      </c>
      <c r="J289" s="17">
        <v>101.9</v>
      </c>
      <c r="K289" s="17">
        <v>102.6</v>
      </c>
      <c r="L289" s="17">
        <v>102.5</v>
      </c>
      <c r="M289" s="17">
        <v>103</v>
      </c>
    </row>
    <row r="290" spans="1:13" ht="38.25" customHeight="1">
      <c r="A290" s="1"/>
      <c r="B290" s="10" t="s">
        <v>120</v>
      </c>
      <c r="C290" s="42" t="s">
        <v>72</v>
      </c>
      <c r="D290" s="8" t="s">
        <v>121</v>
      </c>
      <c r="E290" s="20">
        <v>109.5</v>
      </c>
      <c r="F290" s="20">
        <v>108.8</v>
      </c>
      <c r="G290" s="20">
        <v>103</v>
      </c>
      <c r="H290" s="20">
        <v>102.5</v>
      </c>
      <c r="I290" s="20">
        <v>102.5</v>
      </c>
      <c r="J290" s="20">
        <v>102.4</v>
      </c>
      <c r="K290" s="20">
        <v>102.4</v>
      </c>
      <c r="L290" s="20">
        <v>102.1</v>
      </c>
      <c r="M290" s="20">
        <v>102.1</v>
      </c>
    </row>
    <row r="291" spans="1:13" ht="27" customHeight="1">
      <c r="A291" s="1"/>
      <c r="B291" s="5" t="s">
        <v>280</v>
      </c>
      <c r="C291" s="42"/>
      <c r="D291" s="8" t="s">
        <v>281</v>
      </c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409.5" customHeight="1" hidden="1">
      <c r="A292" s="1"/>
      <c r="B292" s="5" t="s">
        <v>280</v>
      </c>
      <c r="C292" s="42"/>
      <c r="D292" s="5" t="s">
        <v>49</v>
      </c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409.5" customHeight="1" hidden="1">
      <c r="A293" s="1"/>
      <c r="B293" s="5" t="s">
        <v>280</v>
      </c>
      <c r="C293" s="42"/>
      <c r="D293" s="5" t="s">
        <v>50</v>
      </c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409.5" customHeight="1" hidden="1">
      <c r="A294" s="1"/>
      <c r="B294" s="5" t="s">
        <v>280</v>
      </c>
      <c r="C294" s="42"/>
      <c r="D294" s="5" t="s">
        <v>51</v>
      </c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409.5" customHeight="1" hidden="1">
      <c r="A295" s="1"/>
      <c r="B295" s="5" t="s">
        <v>280</v>
      </c>
      <c r="C295" s="42"/>
      <c r="D295" s="5" t="s">
        <v>52</v>
      </c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409.5" customHeight="1" hidden="1">
      <c r="A296" s="1"/>
      <c r="B296" s="5" t="s">
        <v>280</v>
      </c>
      <c r="C296" s="42"/>
      <c r="D296" s="5" t="s">
        <v>53</v>
      </c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409.5" customHeight="1" hidden="1">
      <c r="A297" s="1"/>
      <c r="B297" s="5" t="s">
        <v>280</v>
      </c>
      <c r="C297" s="42"/>
      <c r="D297" s="5" t="s">
        <v>54</v>
      </c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27" customHeight="1">
      <c r="A298" s="1"/>
      <c r="B298" s="6" t="s">
        <v>282</v>
      </c>
      <c r="C298" s="42" t="s">
        <v>283</v>
      </c>
      <c r="D298" s="8" t="s">
        <v>284</v>
      </c>
      <c r="E298" s="14">
        <f>E299/94887*10000</f>
        <v>1.0671641004563321</v>
      </c>
      <c r="F298" s="14">
        <f>F299/95506*10000</f>
        <v>1.0602475237157876</v>
      </c>
      <c r="G298" s="14">
        <f>G299/95985*10000</f>
        <v>1.0549565036203572</v>
      </c>
      <c r="H298" s="14">
        <f>H299/96485*10000</f>
        <v>1.0494895579623775</v>
      </c>
      <c r="I298" s="14">
        <f>I299/96490*10000</f>
        <v>1.0494351746294952</v>
      </c>
      <c r="J298" s="14">
        <f>J299/97004*10000</f>
        <v>1.0438744794029111</v>
      </c>
      <c r="K298" s="14">
        <f>K299/97014*10000</f>
        <v>1.0437668790071535</v>
      </c>
      <c r="L298" s="14">
        <f>L299/97538*10000</f>
        <v>1.0381594865590846</v>
      </c>
      <c r="M298" s="14">
        <f>M299/97553*10000</f>
        <v>1.0379998564882678</v>
      </c>
    </row>
    <row r="299" spans="1:13" ht="30" customHeight="1">
      <c r="A299" s="1"/>
      <c r="B299" s="10" t="s">
        <v>285</v>
      </c>
      <c r="C299" s="42" t="s">
        <v>286</v>
      </c>
      <c r="D299" s="8" t="s">
        <v>287</v>
      </c>
      <c r="E299" s="18">
        <v>10.126</v>
      </c>
      <c r="F299" s="19">
        <v>10.126</v>
      </c>
      <c r="G299" s="19">
        <v>10.126</v>
      </c>
      <c r="H299" s="19">
        <v>10.126</v>
      </c>
      <c r="I299" s="19">
        <v>10.126</v>
      </c>
      <c r="J299" s="19">
        <v>10.126</v>
      </c>
      <c r="K299" s="19">
        <v>10.126</v>
      </c>
      <c r="L299" s="19">
        <v>10.126</v>
      </c>
      <c r="M299" s="19">
        <v>10.126</v>
      </c>
    </row>
    <row r="300" spans="1:13" ht="27" customHeight="1">
      <c r="A300" s="1"/>
      <c r="B300" s="6" t="s">
        <v>288</v>
      </c>
      <c r="C300" s="42" t="s">
        <v>283</v>
      </c>
      <c r="D300" s="8" t="s">
        <v>289</v>
      </c>
      <c r="E300" s="27">
        <f>E301/94887*10000</f>
        <v>5.39251952322236</v>
      </c>
      <c r="F300" s="27">
        <f>F301/95506*10000</f>
        <v>5.357569157958662</v>
      </c>
      <c r="G300" s="27">
        <f>G301/95985*10000</f>
        <v>5.435015887899151</v>
      </c>
      <c r="H300" s="27">
        <f>H301/96485*10000</f>
        <v>5.51049385914909</v>
      </c>
      <c r="I300" s="27">
        <f>I301/96490*10000</f>
        <v>5.510208311742149</v>
      </c>
      <c r="J300" s="27">
        <f>J301/97004*10000</f>
        <v>5.584099624757742</v>
      </c>
      <c r="K300" s="27">
        <f>K301/97014*10000</f>
        <v>5.583524027459954</v>
      </c>
      <c r="L300" s="27">
        <f>L301/97538*10000</f>
        <v>5.553527855810043</v>
      </c>
      <c r="M300" s="27">
        <f>M301/97553*10000</f>
        <v>5.552673931093866</v>
      </c>
    </row>
    <row r="301" spans="1:13" ht="27" customHeight="1">
      <c r="A301" s="1"/>
      <c r="B301" s="10" t="s">
        <v>290</v>
      </c>
      <c r="C301" s="42" t="s">
        <v>286</v>
      </c>
      <c r="D301" s="8" t="s">
        <v>291</v>
      </c>
      <c r="E301" s="18">
        <v>51.168</v>
      </c>
      <c r="F301" s="19">
        <v>51.168</v>
      </c>
      <c r="G301" s="19">
        <v>52.168</v>
      </c>
      <c r="H301" s="19">
        <v>53.168</v>
      </c>
      <c r="I301" s="19">
        <v>53.168</v>
      </c>
      <c r="J301" s="19">
        <v>54.168</v>
      </c>
      <c r="K301" s="19">
        <v>54.168</v>
      </c>
      <c r="L301" s="19">
        <v>54.168</v>
      </c>
      <c r="M301" s="19">
        <v>54.168</v>
      </c>
    </row>
    <row r="302" spans="1:13" ht="38.25" customHeight="1">
      <c r="A302" s="1"/>
      <c r="B302" s="6" t="s">
        <v>292</v>
      </c>
      <c r="C302" s="42" t="s">
        <v>293</v>
      </c>
      <c r="D302" s="8" t="s">
        <v>294</v>
      </c>
      <c r="E302" s="14">
        <v>150.07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</row>
    <row r="303" spans="1:13" ht="27" customHeight="1">
      <c r="A303" s="1"/>
      <c r="B303" s="10" t="s">
        <v>295</v>
      </c>
      <c r="C303" s="42" t="s">
        <v>296</v>
      </c>
      <c r="D303" s="8" t="s">
        <v>297</v>
      </c>
      <c r="E303" s="23">
        <v>1424</v>
      </c>
      <c r="F303" s="14">
        <v>1424</v>
      </c>
      <c r="G303" s="14">
        <v>1424</v>
      </c>
      <c r="H303" s="14">
        <v>1424</v>
      </c>
      <c r="I303" s="14">
        <v>1424</v>
      </c>
      <c r="J303" s="14">
        <v>1424</v>
      </c>
      <c r="K303" s="14">
        <v>1424</v>
      </c>
      <c r="L303" s="14">
        <v>1424</v>
      </c>
      <c r="M303" s="14">
        <v>1424</v>
      </c>
    </row>
    <row r="304" spans="1:13" ht="16.5" customHeight="1">
      <c r="A304" s="1"/>
      <c r="B304" s="7" t="s">
        <v>298</v>
      </c>
      <c r="C304" s="42"/>
      <c r="D304" s="8" t="s">
        <v>299</v>
      </c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409.5" customHeight="1" hidden="1">
      <c r="A305" s="1"/>
      <c r="B305" s="7" t="s">
        <v>298</v>
      </c>
      <c r="C305" s="42"/>
      <c r="D305" s="5" t="s">
        <v>49</v>
      </c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409.5" customHeight="1" hidden="1">
      <c r="A306" s="1"/>
      <c r="B306" s="7" t="s">
        <v>298</v>
      </c>
      <c r="C306" s="42"/>
      <c r="D306" s="5" t="s">
        <v>50</v>
      </c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409.5" customHeight="1" hidden="1">
      <c r="A307" s="1"/>
      <c r="B307" s="7" t="s">
        <v>298</v>
      </c>
      <c r="C307" s="42"/>
      <c r="D307" s="5" t="s">
        <v>51</v>
      </c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1:13" ht="409.5" customHeight="1" hidden="1">
      <c r="A308" s="1"/>
      <c r="B308" s="7" t="s">
        <v>298</v>
      </c>
      <c r="C308" s="42"/>
      <c r="D308" s="5" t="s">
        <v>52</v>
      </c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1:13" ht="409.5" customHeight="1" hidden="1">
      <c r="A309" s="1"/>
      <c r="B309" s="7" t="s">
        <v>298</v>
      </c>
      <c r="C309" s="42"/>
      <c r="D309" s="5" t="s">
        <v>53</v>
      </c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1:13" ht="409.5" customHeight="1" hidden="1">
      <c r="A310" s="1"/>
      <c r="B310" s="7" t="s">
        <v>298</v>
      </c>
      <c r="C310" s="42"/>
      <c r="D310" s="5" t="s">
        <v>54</v>
      </c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1:13" ht="48.75" customHeight="1">
      <c r="A311" s="1"/>
      <c r="B311" s="5" t="s">
        <v>300</v>
      </c>
      <c r="C311" s="42" t="s">
        <v>329</v>
      </c>
      <c r="D311" s="8" t="s">
        <v>301</v>
      </c>
      <c r="E311" s="14">
        <v>50165.3</v>
      </c>
      <c r="F311" s="14">
        <v>50782.5</v>
      </c>
      <c r="G311" s="14">
        <f>F311*G312*G313/10000</f>
        <v>53300.29635</v>
      </c>
      <c r="H311" s="14">
        <f>G311*H312*H313/10000</f>
        <v>55943.99104896001</v>
      </c>
      <c r="I311" s="14">
        <f>G311*I312*I313/10000</f>
        <v>56162.309062809596</v>
      </c>
      <c r="J311" s="14">
        <f>H311*J312*J313/10000</f>
        <v>58775.93181984941</v>
      </c>
      <c r="K311" s="14">
        <f>I311*K312*K313/10000</f>
        <v>59464.933647248115</v>
      </c>
      <c r="L311" s="14">
        <f>J311*L312*L313/10000</f>
        <v>61150.479465371325</v>
      </c>
      <c r="M311" s="14">
        <f>K311*M312*M313/10000</f>
        <v>61867.31696659694</v>
      </c>
    </row>
    <row r="312" spans="1:13" ht="38.25" customHeight="1">
      <c r="A312" s="1"/>
      <c r="B312" s="5" t="s">
        <v>134</v>
      </c>
      <c r="C312" s="42" t="s">
        <v>72</v>
      </c>
      <c r="D312" s="8" t="s">
        <v>135</v>
      </c>
      <c r="E312" s="14">
        <v>104.2</v>
      </c>
      <c r="F312" s="14">
        <f>F311/E311/F313*10000</f>
        <v>95.68084359233139</v>
      </c>
      <c r="G312" s="14">
        <v>102</v>
      </c>
      <c r="H312" s="14">
        <v>102.5</v>
      </c>
      <c r="I312" s="14">
        <v>102.9</v>
      </c>
      <c r="J312" s="14">
        <v>102.7</v>
      </c>
      <c r="K312" s="14">
        <v>103.5</v>
      </c>
      <c r="L312" s="14">
        <v>102</v>
      </c>
      <c r="M312" s="14">
        <v>102</v>
      </c>
    </row>
    <row r="313" spans="1:13" ht="38.25" customHeight="1">
      <c r="A313" s="1"/>
      <c r="B313" s="6" t="s">
        <v>120</v>
      </c>
      <c r="C313" s="42" t="s">
        <v>72</v>
      </c>
      <c r="D313" s="8" t="s">
        <v>121</v>
      </c>
      <c r="E313" s="14">
        <v>107.7</v>
      </c>
      <c r="F313" s="14">
        <v>105.8</v>
      </c>
      <c r="G313" s="14">
        <v>102.9</v>
      </c>
      <c r="H313" s="14">
        <v>102.4</v>
      </c>
      <c r="I313" s="14">
        <v>102.4</v>
      </c>
      <c r="J313" s="14">
        <v>102.3</v>
      </c>
      <c r="K313" s="14">
        <v>102.3</v>
      </c>
      <c r="L313" s="14">
        <v>102</v>
      </c>
      <c r="M313" s="14">
        <v>102</v>
      </c>
    </row>
    <row r="314" spans="1:13" ht="48.75" customHeight="1">
      <c r="A314" s="1"/>
      <c r="B314" s="7" t="s">
        <v>302</v>
      </c>
      <c r="C314" s="42"/>
      <c r="D314" s="8" t="s">
        <v>303</v>
      </c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409.5" customHeight="1" hidden="1">
      <c r="A315" s="1"/>
      <c r="B315" s="7" t="s">
        <v>302</v>
      </c>
      <c r="C315" s="42"/>
      <c r="D315" s="5" t="s">
        <v>49</v>
      </c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409.5" customHeight="1" hidden="1">
      <c r="A316" s="1"/>
      <c r="B316" s="7" t="s">
        <v>302</v>
      </c>
      <c r="C316" s="42"/>
      <c r="D316" s="5" t="s">
        <v>50</v>
      </c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409.5" customHeight="1" hidden="1">
      <c r="A317" s="1"/>
      <c r="B317" s="7" t="s">
        <v>302</v>
      </c>
      <c r="C317" s="42"/>
      <c r="D317" s="5" t="s">
        <v>51</v>
      </c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409.5" customHeight="1" hidden="1">
      <c r="A318" s="1"/>
      <c r="B318" s="7" t="s">
        <v>302</v>
      </c>
      <c r="C318" s="42"/>
      <c r="D318" s="5" t="s">
        <v>52</v>
      </c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409.5" customHeight="1" hidden="1">
      <c r="A319" s="1"/>
      <c r="B319" s="7" t="s">
        <v>302</v>
      </c>
      <c r="C319" s="42"/>
      <c r="D319" s="5" t="s">
        <v>53</v>
      </c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409.5" customHeight="1" hidden="1">
      <c r="A320" s="1"/>
      <c r="B320" s="7" t="s">
        <v>302</v>
      </c>
      <c r="C320" s="42"/>
      <c r="D320" s="5" t="s">
        <v>54</v>
      </c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48.75" customHeight="1">
      <c r="A321" s="1"/>
      <c r="B321" s="5" t="s">
        <v>304</v>
      </c>
      <c r="C321" s="42" t="s">
        <v>169</v>
      </c>
      <c r="D321" s="8" t="s">
        <v>305</v>
      </c>
      <c r="E321" s="20">
        <v>185.7</v>
      </c>
      <c r="F321" s="20">
        <v>251.2</v>
      </c>
      <c r="G321" s="20">
        <v>259.3</v>
      </c>
      <c r="H321" s="20">
        <v>270.4</v>
      </c>
      <c r="I321" s="20"/>
      <c r="J321" s="20">
        <v>287.3</v>
      </c>
      <c r="K321" s="20"/>
      <c r="L321" s="20">
        <v>306.9</v>
      </c>
      <c r="M321" s="20"/>
    </row>
    <row r="322" ht="12.75">
      <c r="A322" s="38"/>
    </row>
    <row r="323" ht="12.75">
      <c r="A323" s="38"/>
    </row>
  </sheetData>
  <sheetProtection/>
  <mergeCells count="8">
    <mergeCell ref="B2:M2"/>
    <mergeCell ref="B1:M1"/>
    <mergeCell ref="B3:B5"/>
    <mergeCell ref="C3:C5"/>
    <mergeCell ref="E3:F3"/>
    <mergeCell ref="H3:I3"/>
    <mergeCell ref="J3:K3"/>
    <mergeCell ref="L3:M3"/>
  </mergeCells>
  <printOptions/>
  <pageMargins left="0.1968503937007874" right="0.15748031496062992" top="0.3937007874015748" bottom="0.1968503937007874" header="0.3937007874015748" footer="0.11811023622047245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Ефремова О</cp:lastModifiedBy>
  <cp:lastPrinted>2013-11-18T10:40:01Z</cp:lastPrinted>
  <dcterms:created xsi:type="dcterms:W3CDTF">2013-05-08T06:18:31Z</dcterms:created>
  <dcterms:modified xsi:type="dcterms:W3CDTF">2014-02-06T06:02:49Z</dcterms:modified>
  <cp:category/>
  <cp:version/>
  <cp:contentType/>
  <cp:contentStatus/>
</cp:coreProperties>
</file>