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Лист1" sheetId="1" r:id="rId1"/>
  </sheets>
  <definedNames>
    <definedName name="_xlnm.Print_Area" localSheetId="0">'Лист1'!$A$1:$G$472</definedName>
  </definedNames>
  <calcPr fullCalcOnLoad="1" refMode="R1C1"/>
</workbook>
</file>

<file path=xl/sharedStrings.xml><?xml version="1.0" encoding="utf-8"?>
<sst xmlns="http://schemas.openxmlformats.org/spreadsheetml/2006/main" count="915" uniqueCount="353">
  <si>
    <t xml:space="preserve">Наименование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</si>
  <si>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(создание, содержание и организация деятельности аварийно-спасательных служб)</t>
  </si>
  <si>
    <t>Целевая статья</t>
  </si>
  <si>
    <t>Вид расходов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</si>
  <si>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</si>
  <si>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</si>
  <si>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Иные межбюджетные трансферты</t>
  </si>
  <si>
    <t>Мероприятия в области жилищного хозяйства</t>
  </si>
  <si>
    <t>Обеспечение деятельности подведомственных учреждений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</si>
  <si>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(организация и осуществление мероприятий по гражданской обороне)</t>
  </si>
  <si>
    <t>Другие расходы - предоставление субсидий профсоюзным организациям, созданным в органах местного самоуправления на проведение культурно-массовых и физкультурно-оздоровительных мероприятий для работников, ветеранов, пенсионеров и членов семей работников органов местного самоуправления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</si>
  <si>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поселения Воскресенск</t>
  </si>
  <si>
    <t>Глава муниципального образования</t>
  </si>
  <si>
    <t>630</t>
  </si>
  <si>
    <t>540</t>
  </si>
  <si>
    <t>Расходы на выплаты персоналу государственных (муниципальных) органов</t>
  </si>
  <si>
    <t>Расходы на выплаты персоналу государственных (муниципальных)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</si>
  <si>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</si>
  <si>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нужд</t>
  </si>
  <si>
    <t>200</t>
  </si>
  <si>
    <t>240</t>
  </si>
  <si>
    <t>Иные закупки товаров, работ и услуг для обеспечения государственных  (муниципальных) нужд</t>
  </si>
  <si>
    <t>Иные бюджетные ассигнования</t>
  </si>
  <si>
    <t>Уплата налогов, сборов и иных платежей</t>
  </si>
  <si>
    <t>800</t>
  </si>
  <si>
    <t>120</t>
  </si>
  <si>
    <t>Непрограммные расходы бюджета городского поселения Воскресенск</t>
  </si>
  <si>
    <t>600</t>
  </si>
  <si>
    <t>850</t>
  </si>
  <si>
    <t>Руководитель Контрольно-счетной палаты  муниципального образования и его заместители</t>
  </si>
  <si>
    <t>Межбюджетные трансферты</t>
  </si>
  <si>
    <t>500</t>
  </si>
  <si>
    <t>Субсидии некоммерческим организациям (за исключением государственных (муниципальных) учреждений</t>
  </si>
  <si>
    <t>110</t>
  </si>
  <si>
    <t>Расходы на выплаты персоналу казенных учреждений</t>
  </si>
  <si>
    <t>Закупка товаров, работ и услуг для государственных (муниципальных) нужд</t>
  </si>
  <si>
    <t xml:space="preserve">Социальное обеспечение и иные выплаты населению </t>
  </si>
  <si>
    <t>300</t>
  </si>
  <si>
    <t>320</t>
  </si>
  <si>
    <t>400</t>
  </si>
  <si>
    <t>Бюджетные инвестиции</t>
  </si>
  <si>
    <t>410</t>
  </si>
  <si>
    <t xml:space="preserve">Пенсия за выслугу лет лицами, замещавшим муниципальные должности и должности муниципальной службы в органах местного самоуправления поселения </t>
  </si>
  <si>
    <t>Оказание других видов социальной помощи - единовременные выплаты Почетным гражданам города Воскресенск</t>
  </si>
  <si>
    <t xml:space="preserve"> группам и подгруппам видов расходов классификации расходов бюджета</t>
  </si>
  <si>
    <t xml:space="preserve">по целевым статьям  (муниципальным программам и непрограммным  направлениям деятельности), </t>
  </si>
  <si>
    <t xml:space="preserve">Предоставление субсидий бюджетным, автономным учреждениям и иным некоммерческим организациям </t>
  </si>
  <si>
    <t>Резервные фонды муниципальных образований</t>
  </si>
  <si>
    <t>Резервные средства</t>
  </si>
  <si>
    <t>310</t>
  </si>
  <si>
    <t>Устройство и ремонт контейнерных площадок</t>
  </si>
  <si>
    <t>Другие расходы - исполнение судебных актов Российской Федерации, административных наказаний контролирующих органов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</si>
  <si>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Исполнение судебных актов</t>
  </si>
  <si>
    <t>830</t>
  </si>
  <si>
    <t>Другие расходы  - на оказание услуг по расчету, сборы и перечисления оплаты за наем жилья</t>
  </si>
  <si>
    <t>Социальные выплаты гражданам, кроме публичных нормативных социальных  выплат</t>
  </si>
  <si>
    <t>Утвержденные бюджетные назначения</t>
  </si>
  <si>
    <t>Исполнено</t>
  </si>
  <si>
    <t>Процент исполнения</t>
  </si>
  <si>
    <t xml:space="preserve">                                                                                                                                                                                                        Приложение 4</t>
  </si>
  <si>
    <t xml:space="preserve">Утверждено </t>
  </si>
  <si>
    <t>постановлением администрации  городского поселения Воскресенск</t>
  </si>
  <si>
    <t xml:space="preserve">                                                                               Воскресенского муниципального района Московской области </t>
  </si>
  <si>
    <t xml:space="preserve">Исполнение расходов бюджета городского поселения Воскресенск </t>
  </si>
  <si>
    <t>Муниципальная программа "Совершенствование системы информационного обеспечения администрации городского поселения Воскресенск на 2015-2019 годы"</t>
  </si>
  <si>
    <t>Муниципальная программа "Осуществление мероприятий по обеспечению безопасности людей на водных объектах, охране их жизни и здоровья на 2015 -2019 годы"."</t>
  </si>
  <si>
    <t>Муниципальная программа "Обеспечение пожарной безопасности  на 2015 - 2019 годы".</t>
  </si>
  <si>
    <t>Мероприятия в области пожарной безопасности</t>
  </si>
  <si>
    <t>Муниципальная программа "Развитие и функционирование дорожно-транспортного комплекса на 2015 - 2019 годы"</t>
  </si>
  <si>
    <t>Подпрограмма "Развитие дорожного хозяйства городского поселения Воскресенск на 2015 -2019 годы"</t>
  </si>
  <si>
    <t xml:space="preserve">Подпрограмма "Обеспечение капитального ремонта и ремонт автомобильных дорог общего пользования,  дворовых территорий многоквартирных домов, проездов к дворовым территориям многоквартирных домов на территории городского поселения Воскресенск на 2015 -2019 годы </t>
  </si>
  <si>
    <t>Подпрограмма "Обеспечение безопасности дорожного движения на 2015-2019 годы"</t>
  </si>
  <si>
    <t>Подпрограмма "Обеспечение услугами пассажирского транспорта общего пользования на 2015-2019 годы"</t>
  </si>
  <si>
    <t xml:space="preserve">Муниципальная программа "Развитие жилищно-коммунального хозяйства  на 2015 - 2019 годы " </t>
  </si>
  <si>
    <t>Капитальные вложения в объекты государственной (муниципальной)  собственности</t>
  </si>
  <si>
    <t>Капитальные вложения в объекты  государственной (муниципальной)  собственности</t>
  </si>
  <si>
    <t>Муниципальная программа "Благоустройство территории на 2015-2019 годы"</t>
  </si>
  <si>
    <t>Муниципальная программа "Молодое поколение на 2015 - 2019 годы"</t>
  </si>
  <si>
    <t>Организация и проведение мероприятий по работе с молодежью</t>
  </si>
  <si>
    <t>Муниципальная программа "Развитие культуры на 2015-2019 годы"</t>
  </si>
  <si>
    <t>Организация и проведение мероприятий в сфере культуры</t>
  </si>
  <si>
    <t xml:space="preserve">Обеспечение деятельности подведомственных учреждений </t>
  </si>
  <si>
    <t>Доступная среда в учреждениях культуры</t>
  </si>
  <si>
    <t>Обеспечение деятельности подведомственных учреждений за счет платных услуг</t>
  </si>
  <si>
    <t>Муниципальная программа  "Обеспечение жильем молодых семей на 2015 - 2019 годы"</t>
  </si>
  <si>
    <t>Муниципальная программа "Развитие физической культуры и спорта на  2015-2019 годы."</t>
  </si>
  <si>
    <t>Формирование земельных участков с последующей постановкой на кадастровый учет</t>
  </si>
  <si>
    <t xml:space="preserve">Реализация государственных функций, связанных с общегосударственным  управлением   </t>
  </si>
  <si>
    <t>Непрограммные расходы бюджета городского поселения Воскресенск в сфере национальной безопасности и правоохранительной деятельности</t>
  </si>
  <si>
    <t>Приобретение автомобиля для организации деятельности аварийно-спасательной службы отряда и оперативному реагированию на чрезвычайные ситуации</t>
  </si>
  <si>
    <t>Непрограммные расходы бюджета городского поселения Воскресенск в сфере национальной экономики</t>
  </si>
  <si>
    <t>Непрограммные расходы бюджета городского поселения Воскресенск в разделе жилищно-коммунальное хозяйство</t>
  </si>
  <si>
    <t>Непрограммные расходы бюджета городского поселения Воскресенск в сфере социальной политики</t>
  </si>
  <si>
    <t>Публичные нормативные социальные выплаты гражданам</t>
  </si>
  <si>
    <t>ВСЕГО РАСХОДОВ</t>
  </si>
  <si>
    <t>Основное мероприятие "Развитие и обеспечение функционирования базовой информационно-технологической инфраструктуры  администрации городского поселения Воскресенск"</t>
  </si>
  <si>
    <t>01 0 01 00000</t>
  </si>
  <si>
    <t xml:space="preserve">Приобретение оргтехники, расходных материалов, обеспечение доступа к сети Интернет для нужд администрации  </t>
  </si>
  <si>
    <t>01 0 01 00010</t>
  </si>
  <si>
    <t>Основное мероприятие "Внедрение систем электронного документооборота для обеспечения деятельности  администрации городского поселения Воскресенск"</t>
  </si>
  <si>
    <t>01 0 02 00000</t>
  </si>
  <si>
    <t>Оказание услуг по сопровождению МСЭД МО</t>
  </si>
  <si>
    <t>01 0 02 00010</t>
  </si>
  <si>
    <t>01 0 0200010</t>
  </si>
  <si>
    <t xml:space="preserve">Основное мероприятие "Создание, развитие и сопровождение муниципальных информационных систем обеспечения основной деятельности администрации городского поселения Воскресенск" </t>
  </si>
  <si>
    <t>01 0 03 00000</t>
  </si>
  <si>
    <t>Приобретение услуг по предоставлению выделенного сервера в центре обработки данных (хостинга), для размещения официальных сайтов администрации и подведомственных учреждений. Приобретение лицензий.</t>
  </si>
  <si>
    <t>01 0 03 00010</t>
  </si>
  <si>
    <t>Основное мероприятие "Обеспечение защиты информационно-технологической и телекоммуникационной инфраструктуры и информации городского поселения Воскресенск"</t>
  </si>
  <si>
    <t>01 0 04 00000</t>
  </si>
  <si>
    <t>Продление лицензий на антивирусное программное обеспечение</t>
  </si>
  <si>
    <t>01 0 04 00010</t>
  </si>
  <si>
    <t>Приобретение средств электронной подписи для нужд администрации</t>
  </si>
  <si>
    <t>01 0 04 00020</t>
  </si>
  <si>
    <t>02 0 00 00000</t>
  </si>
  <si>
    <t>Основное мероприятие "Выполнение мероприятий, направленных на обеспечение сохранности жизни и здоровья людей на водных объектах"</t>
  </si>
  <si>
    <t>02 0 01 00000</t>
  </si>
  <si>
    <t>02 0 01 00010</t>
  </si>
  <si>
    <t>03 0 00 00000</t>
  </si>
  <si>
    <t>Основное мероприятие "Организация и осуществление профилактики пожаров на территории городского поселения"</t>
  </si>
  <si>
    <t>03 0 01 00000</t>
  </si>
  <si>
    <t>03 0 01 00010</t>
  </si>
  <si>
    <t>04 0 00 00000</t>
  </si>
  <si>
    <t>04 1 00 00000</t>
  </si>
  <si>
    <t>Основное мероприятие "Обеспечение устойчивого функционирования сети автомобильных дорог общего пользования"</t>
  </si>
  <si>
    <t>04 1 01 00000</t>
  </si>
  <si>
    <t>04 1 01 00010</t>
  </si>
  <si>
    <t>Основное мероприятие "Поддержание автомобильных дорог общего пользования местного значения в состоянии соответствующим нормативным требованиям"</t>
  </si>
  <si>
    <t>04 1 02 00000</t>
  </si>
  <si>
    <t>04 1 02 00010</t>
  </si>
  <si>
    <t>04 1 02 00020</t>
  </si>
  <si>
    <t>04 1 02 00030</t>
  </si>
  <si>
    <t>04 1 02 00050</t>
  </si>
  <si>
    <t>04 2 00 00000</t>
  </si>
  <si>
    <t>Основное мероприятие "Поддержание автомобильных дорог общего пользования местного значения на уровне, соответствующем категории дороги"</t>
  </si>
  <si>
    <t>04 2 01 00000</t>
  </si>
  <si>
    <t>04 2 01 00010</t>
  </si>
  <si>
    <t>Основное мероприятие "Поддержание в надлежащем состоянии проездов к многоквартирным домам"</t>
  </si>
  <si>
    <t>04 2 02 00000</t>
  </si>
  <si>
    <t>04 2 02 00010</t>
  </si>
  <si>
    <t>04 3 00 00000</t>
  </si>
  <si>
    <t>Основное мероприятие "Повышение уровня эксплуатационного состояния опасных участков улично-дорожной сети"</t>
  </si>
  <si>
    <t>04 3 01 00000</t>
  </si>
  <si>
    <t>04 3 01 00010</t>
  </si>
  <si>
    <t>04 3 01 00020</t>
  </si>
  <si>
    <t>04 3 01 00030</t>
  </si>
  <si>
    <t>04 3 01 00060</t>
  </si>
  <si>
    <t>04 4 00 00000</t>
  </si>
  <si>
    <t>Основное мероприятие "Обеспечение доступности услуг транспорта общего пользования"</t>
  </si>
  <si>
    <t>04 4 01 00000</t>
  </si>
  <si>
    <t>04 4 01 00010</t>
  </si>
  <si>
    <t>Основное мероприятие "Развитие систем и объектов водоснабжения, водоотведения и теплоснабжения"</t>
  </si>
  <si>
    <t>Выполнение работ по актуализации схемы теплоснабжения и схемы водоснабжения и водоотведения</t>
  </si>
  <si>
    <t>Выполнение кадастровых работ объектов водоснабжения</t>
  </si>
  <si>
    <t>Основное мероприятие "Повышение энергоэффективности и надежности функционирования объектов теплоснабжения и водоотведения"</t>
  </si>
  <si>
    <t>Основное мероприятие "Устранение физического износа общего имущества многоквартирных домов"</t>
  </si>
  <si>
    <t>Взнос на капитальный ремонт общего имущества многоквартирных домов за помещения, которые находятся в муниципальной собственности</t>
  </si>
  <si>
    <t>05 0 00 00000</t>
  </si>
  <si>
    <t>05 0 01 00000</t>
  </si>
  <si>
    <t>05 0 01 00040</t>
  </si>
  <si>
    <t>05 0 01 00070</t>
  </si>
  <si>
    <t>05 0 04 00000</t>
  </si>
  <si>
    <t>05 0 04 00010</t>
  </si>
  <si>
    <t>06 0 00 00000</t>
  </si>
  <si>
    <t>Основное мероприятие "Повышение уровня благоустройства территории городского поселения"</t>
  </si>
  <si>
    <t>06 0 01 00000</t>
  </si>
  <si>
    <t>06 0 01 00010</t>
  </si>
  <si>
    <t>Разработка проектов по благоустройству.</t>
  </si>
  <si>
    <t>06 0 01 00020</t>
  </si>
  <si>
    <t>06 0 01 00030</t>
  </si>
  <si>
    <t>06 0 01 00050</t>
  </si>
  <si>
    <t>06 0 01 00070</t>
  </si>
  <si>
    <t>Основное мероприятие "Повышение уровня благоустройства и поддержание в надлежащем состоянии детских игровых и спортивных площадок"</t>
  </si>
  <si>
    <t>06 0 02 00000</t>
  </si>
  <si>
    <t>06 0 02 00010</t>
  </si>
  <si>
    <t>Монтаж и пуско-наладка аппаратно-программного комплекса "Безопасный город", обслуживание комплекса</t>
  </si>
  <si>
    <t>Муниципальная программа "Содержание и благоустройство мест захоронения на 2015 - 2019 годы.</t>
  </si>
  <si>
    <t>Основное мероприятие "Создание условий для развития услуг в сфере похоронного дела, формирование современной системы сервиса</t>
  </si>
  <si>
    <t>Строительство (установка) административных зданий (сооружений) нестационарных объектов</t>
  </si>
  <si>
    <t>Проведение инвентаризации существующих кладбищ</t>
  </si>
  <si>
    <t>Основное мероприятие "Повышение уровня благоустройства кладбищ"</t>
  </si>
  <si>
    <t>Основное мероприятие "Повышение уровня организации ритуальных услуг"</t>
  </si>
  <si>
    <t>07 0 00 00000</t>
  </si>
  <si>
    <t>07 0 01 00000</t>
  </si>
  <si>
    <t>07 0 01 00010</t>
  </si>
  <si>
    <t>07 0 01 00020</t>
  </si>
  <si>
    <t>07 0 02 00000</t>
  </si>
  <si>
    <t>07 0 02 00010</t>
  </si>
  <si>
    <t>07 0 03 00000</t>
  </si>
  <si>
    <t>07 0 03 00010</t>
  </si>
  <si>
    <t>08 0 00 00000</t>
  </si>
  <si>
    <t>Основное мероприятие "Выполнение мероприятий, направленных на содействие патриотическому и духовно-нравственному воспитанию молодежи, поддержка талантливой молодежи, молодежных социально значимых инициатив"</t>
  </si>
  <si>
    <t>08 0 01 00000</t>
  </si>
  <si>
    <t>08 0 01 00010</t>
  </si>
  <si>
    <t>08 0 01 00020</t>
  </si>
  <si>
    <t>Основное мероприятие "Выполнение мероприятий, направленных на повышение профессионального мастерства специалистов области работы с молодежью"</t>
  </si>
  <si>
    <t>08 0 02 00000</t>
  </si>
  <si>
    <t>Повышение квалификации сотрудников муниципальных учреждений</t>
  </si>
  <si>
    <t>08 0 02 00010</t>
  </si>
  <si>
    <t>09 0 00 00000</t>
  </si>
  <si>
    <t>Основное мероприятие "Выполнение мероприятий, направленных на повышение качества услуг культурно-досугового и концертного обслуживания населения"</t>
  </si>
  <si>
    <t>09 0 01 00000</t>
  </si>
  <si>
    <t>09 0 01 00010</t>
  </si>
  <si>
    <t>Организация досуга и обеспечение жителей поселения услугами организаций культуры, оказываемыми на территории Чемодурово, Трофимово, Хлопки, Маришкино</t>
  </si>
  <si>
    <t>09 0 01 00020</t>
  </si>
  <si>
    <t>09 0 01 00030</t>
  </si>
  <si>
    <t>09 0 01 00040</t>
  </si>
  <si>
    <t>Предоставление субсидии некоммерческим организациям на реализацию проектов в сфере культуры</t>
  </si>
  <si>
    <t>09 0 01 00050</t>
  </si>
  <si>
    <t>09 0 02 00000</t>
  </si>
  <si>
    <t>09 0 02 00010</t>
  </si>
  <si>
    <t>Основное мероприятие "Выполнение мероприятий, направленных на создание условий для развития библиотечного обслуживания населения"</t>
  </si>
  <si>
    <t>09 0 03 00000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</si>
  <si>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</si>
  <si>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09 0 03 00010</t>
  </si>
  <si>
    <t>10 0 00 00000</t>
  </si>
  <si>
    <t>Основное мероприятие "Оказание государственной и муниципальной поддержки молодым семьям в виде социальных выплат на приобретение жилого помещения или строительство жилого дома</t>
  </si>
  <si>
    <t>10 0 01 00000</t>
  </si>
  <si>
    <t>11 0 00 00000</t>
  </si>
  <si>
    <t>Основное мероприятие "Выполнение мероприятий, направленных на вовлечение жителей городского поселения Воскресенск в систематические занятия физической культурой и спортом"</t>
  </si>
  <si>
    <t>11 0 01 00000</t>
  </si>
  <si>
    <t>11 0 01 00010</t>
  </si>
  <si>
    <t>11 0 01 00020</t>
  </si>
  <si>
    <t>Основное мероприятие "Выполнение мероприятий, направленных на повышение профессионального мастерства специалистов, работающих в области физической культуры и спорта"</t>
  </si>
  <si>
    <t>Повышение квалификации и методическое сопровождение деятельности муниципальных учреждений</t>
  </si>
  <si>
    <t>Муниципальная программа "Энергосбережение и повышение энергетической эффективности на период 2016 - 2020 гг."</t>
  </si>
  <si>
    <t>12 0 00 00000</t>
  </si>
  <si>
    <t>Основное мероприятие "Обеспечение надежного и высокоэффективного уличного освещения на территории поселения"</t>
  </si>
  <si>
    <t>12 0 01 00000</t>
  </si>
  <si>
    <t>12 0 01 00010</t>
  </si>
  <si>
    <t>Модернизация сетей уличного освещения</t>
  </si>
  <si>
    <t>12 0 01 00020</t>
  </si>
  <si>
    <t>12 0 02 00000</t>
  </si>
  <si>
    <t>Строительство линий уличного освещения</t>
  </si>
  <si>
    <t>12 0 02 00010</t>
  </si>
  <si>
    <t>Празднично-световое оформление улиц</t>
  </si>
  <si>
    <t>12 0 02 00020</t>
  </si>
  <si>
    <t>Основное мероприятие "Повышение энергетической эффективности в жилищном фонде"</t>
  </si>
  <si>
    <t>12 0 03 00000</t>
  </si>
  <si>
    <t>Установка приборов учета энергоресурсов в муниципальном жилищном фонде</t>
  </si>
  <si>
    <t>12 0 03 00010</t>
  </si>
  <si>
    <t>Итого по муниципальным программам городского поселения Воскресенск</t>
  </si>
  <si>
    <t>95 0 00 00000</t>
  </si>
  <si>
    <t>95 0 00 01000</t>
  </si>
  <si>
    <t>95 0 00 04000</t>
  </si>
  <si>
    <t>95 0 00 05010</t>
  </si>
  <si>
    <t>99 0 00 00000</t>
  </si>
  <si>
    <t>99 0 00 00010</t>
  </si>
  <si>
    <t>99 0 00 01000</t>
  </si>
  <si>
    <t>99 0 00 01010</t>
  </si>
  <si>
    <t>99 0 00 01020</t>
  </si>
  <si>
    <t>Оценка недвижимости, признание прав и регулирование отношений по  муниципальной собственности</t>
  </si>
  <si>
    <t>99 0 00 01030</t>
  </si>
  <si>
    <t>99 0 00 01040</t>
  </si>
  <si>
    <t>99 0 00 01050</t>
  </si>
  <si>
    <t>Другие расходы - приобретение грамот, благодарностей, цветов и  др.</t>
  </si>
  <si>
    <t>99 0 00 01060</t>
  </si>
  <si>
    <t>99 0 00 01070</t>
  </si>
  <si>
    <t>99 0 00 01100</t>
  </si>
  <si>
    <t>99 0 00 03000</t>
  </si>
  <si>
    <t>99 0 00 03010</t>
  </si>
  <si>
    <t>99 0 00 03020</t>
  </si>
  <si>
    <t>99 0 00 03030</t>
  </si>
  <si>
    <t>99 0 00 03040</t>
  </si>
  <si>
    <t>99 0 00 03050</t>
  </si>
  <si>
    <t>99 0 00 04000</t>
  </si>
  <si>
    <t>99 0 00 04010</t>
  </si>
  <si>
    <t>99 0 00 05000</t>
  </si>
  <si>
    <t>99 0 00 05010</t>
  </si>
  <si>
    <t>99 0 00 10000</t>
  </si>
  <si>
    <t>99 0 00 10010</t>
  </si>
  <si>
    <t>99 0 00 10020</t>
  </si>
  <si>
    <t>Воскресенского муниципального района Московской области за 1 квартал  2017 года</t>
  </si>
  <si>
    <t>Основное мероприятие "Подключение к системе электронного правительства Московской области</t>
  </si>
  <si>
    <t>Подключение и техническая поддержка модуля оказания услуг</t>
  </si>
  <si>
    <t>Осуществление мероприятий по обеспечению безопасности людей на водных объектах, охране их жизни и здоровья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</si>
  <si>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 (финансирования МКУ "БиО" на содержание  автомобильных дорог)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</si>
  <si>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 (финансирования МКУ "БиО" на ремонт отдельных участков покрытия (ямочный ремонт,)</t>
  </si>
  <si>
    <t>Разработка проекта комплексное развитие транспортной инфраструктуры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</si>
  <si>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 (финансирование МКУ "БиО" на расширение парковочного пространства )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</si>
  <si>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 (финансирование МКУ "БиО" на обследование и ремонт ливневой канализации)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</si>
  <si>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 (финансирование МКУ "БиО" на ремонт остановок общего пользования, обработка антивандальным составом) </t>
  </si>
  <si>
    <t>Приобретение дорожной техники для нужд дорожного хозяйства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</si>
  <si>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 (финансирование МКУ "БиО" на капитальный ремонт и ремонт автомобильных дорог общего пользования)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</si>
  <si>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 (капитальный ремонт и ремонт дворовых территорий многоквартирных домов, проездов к дворовым территориям многоквартирных домов)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</si>
  <si>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 (финансирование МКУ "БиО" на нанесение горизонтальной дорожной разметки)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</si>
  <si>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них(финансирование МКУ "БиО" на обустройство дорог дорожными знаками, светофорами, искусственными неровностями и пр., )</t>
  </si>
  <si>
    <t>Устройство барьерных ограждений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</si>
  <si>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 (финансирование МКУ "БиО" на обустройство дорожно-уличной сети для маломобильных групп населения)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</si>
  <si>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 (финансирование МКУ "БиО" на ремонт и содержание судоходной сигнализации)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</si>
  <si>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создание условий для предоставления транспортных услуг населению и организации транспортного обслуживания населения в границах поселения</t>
  </si>
  <si>
    <t>Проектно-изыскательские работы по канализированию индивидуальной застройки южной части г. Воскресенск</t>
  </si>
  <si>
    <t>Проектно-изыскательские работы по строительству станции очистки артезианской воды в южной части  г. Воскресенск</t>
  </si>
  <si>
    <t>Проектно-изыскательские работы по строительству КНС и сетей канализации по ул. Советской д. Чемодурово</t>
  </si>
  <si>
    <t>Проектно-изыскательские работы по строительству водопровода к стадиону д. Чемодурово</t>
  </si>
  <si>
    <t>Ремонт объектов тепло-, водоснабжения и канализирования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</si>
  <si>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организацию благоустройства территории поселения (финансирование МКУ "БиО" на содержание и озеленение  объектов благоустройства)</t>
  </si>
  <si>
    <t>Обустройство территории для отдыха жителей, в том числе на межбюджетные трансферты бюджетам муниципальных районов из бюджета поселений на осуществление части полномочий по решению вопросов местного значения в соответствии с заключенными соглашениями на организацию благоустройства территории поселения (финансирование МКУ "БиО")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</si>
  <si>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на организацию благоустройства территории поселения  (финансирование МКУ "БиО" на участие в региональном конкурсе "Цветы Подмосковья")</t>
  </si>
  <si>
    <t>Обустройство детских игровых и спортивных площадок</t>
  </si>
  <si>
    <t>Расширение действующих кладбищ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</si>
  <si>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 (финансирование МКУ "БиО" на содержание кладбищ)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</si>
  <si>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на организацию ритуальных услуг и содержание мест захоронения (транспортировка в морг тел умерших (останков) с мест обнаружения или происшествия для производства судебно-медицинской экспертизы (исследования) патолого-анатомического вскрытия муниципальным учреждением)</t>
  </si>
  <si>
    <t>Основное мероприятие "Выполнение мероприятий, направленных на обновление и совершенствование материально-технической базы учреждений по работе с молодежью"</t>
  </si>
  <si>
    <t>Доступная среда в учреждениях по работе с молодежью</t>
  </si>
  <si>
    <t>Капитальный и текущей ремонт зданий и сооружений</t>
  </si>
  <si>
    <t>Повышение квалификации работников культуры</t>
  </si>
  <si>
    <t>Основное мероприятие "выполнение мероприятий, направленных на модернизацию и укрепление материально-технической базы учреждений культуры"</t>
  </si>
  <si>
    <t>Капитальный и текущий ремонт зданий и сооружений</t>
  </si>
  <si>
    <t>Проектно-изыскательские работы по строительству здания</t>
  </si>
  <si>
    <t>Расходы на реализацию подпрограммы "Обеспечение жильем молодых семей" ФЦП "Жилище" за счет местного бюджета</t>
  </si>
  <si>
    <t>Организация и проведение официальных физкультурно оздоровительных и спортивных мероприятий, в т.ч. участие Воскресенских спортсменов на внегородских соревнованиях</t>
  </si>
  <si>
    <t>Содержание и ремонт сетей уличного освещения , в том числе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организацию благоустройства территории поселения</t>
  </si>
  <si>
    <t xml:space="preserve">Обслуживание муниципального имущества , в том числе межбюджетные трансферты на финансирование МКУ "БиО"                                                                                                                                                                                                          </t>
  </si>
  <si>
    <t>Информирование и опубликование официальной информации</t>
  </si>
  <si>
    <t>Межбюджетные трансферты бюджетам муниципальных районов из бюджетов поселений на заработную плату, материальные затраты работников передаваемых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</si>
  <si>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(участие в предупреждении и ликвидации последствий чрезвычайных ситуаций в границах поселения)</t>
  </si>
  <si>
    <t>Установка навигационных стел</t>
  </si>
  <si>
    <t>Непрограммные расходы бюджета городского поселения Воскресенск раздела обслуживание государственного и муниципального долга</t>
  </si>
  <si>
    <t>Процентные платежи по 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</si>
  <si>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</si>
  <si>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</si>
  <si>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Итого непрограммные расходы городского поселения Воскресенск</t>
  </si>
  <si>
    <t>01 0 00 00000</t>
  </si>
  <si>
    <t>01 0 05 00000</t>
  </si>
  <si>
    <t>01 0 05 00010</t>
  </si>
  <si>
    <t>04 1 02 00012</t>
  </si>
  <si>
    <t>04 1 02 00090</t>
  </si>
  <si>
    <t>04 3 01 00070</t>
  </si>
  <si>
    <t>05 0 01 00091</t>
  </si>
  <si>
    <t>05 0 01 00092</t>
  </si>
  <si>
    <t>05 0 01 00093</t>
  </si>
  <si>
    <t>05 0 01 00094</t>
  </si>
  <si>
    <t>05 0 02 00000</t>
  </si>
  <si>
    <t>05 0 02 00020</t>
  </si>
  <si>
    <t>07 0 01 00030</t>
  </si>
  <si>
    <t>08 0 02 00020</t>
  </si>
  <si>
    <t>08 0 03 00000</t>
  </si>
  <si>
    <t>08 0 03 00010</t>
  </si>
  <si>
    <t>09 0 01 00060</t>
  </si>
  <si>
    <t>09 0 02 00020</t>
  </si>
  <si>
    <t>09 0 02 00050</t>
  </si>
  <si>
    <t xml:space="preserve">200 </t>
  </si>
  <si>
    <t>10 0 01 L0200</t>
  </si>
  <si>
    <t>11 0 03 00000</t>
  </si>
  <si>
    <t>11 0 03 00010</t>
  </si>
  <si>
    <t>99 0 00 03060</t>
  </si>
  <si>
    <t>99 0 00 04020</t>
  </si>
  <si>
    <t>99 0 00 13000</t>
  </si>
  <si>
    <t>99 0 00 13010</t>
  </si>
  <si>
    <t>700</t>
  </si>
  <si>
    <t>730</t>
  </si>
  <si>
    <t xml:space="preserve">от  14.04.2017    №68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</si>
</sst>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"/>
    <numFmt numFmtId="178" formatCode="0.0"/>
    <numFmt numFmtId="179" formatCode="#,##0.00&quot;р.&quot;"/>
    <numFmt numFmtId="180" formatCode="#,##0.000"/>
    <numFmt numFmtId="181" formatCode="#,##0.0"/>
    <numFmt numFmtId="182" formatCode="0.0000"/>
    <numFmt numFmtId="183" formatCode="_-* #,##0.0_р_._-;\-* #,##0.0_р_._-;_-* &quot;-&quot;??_р_._-;_-@_-"/>
    <numFmt numFmtId="184" formatCode="_-* #,##0.0_р_._-;\-* #,##0.0_р_._-;_-* &quot;-&quot;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_р_._-;\-* #,##0_р_._-;_-* &quot;-&quot;??_р_._-;_-@_-"/>
    <numFmt numFmtId="189" formatCode="_-* #,##0.000_р_._-;\-* #,##0.000_р_._-;_-* &quot;-&quot;???_р_._-;_-@_-"/>
    <numFmt numFmtId="190" formatCode="_-* #,##0.00000_р_._-;\-* #,##0.00000_р_._-;_-* &quot;-&quot;?????_р_._-;_-@_-"/>
    <numFmt numFmtId="191" formatCode="_-* #,##0.000000_р_._-;\-* #,##0.000000_р_._-;_-* &quot;-&quot;??_р_._-;_-@_-"/>
    <numFmt numFmtId="192" formatCode="_-* #,##0.0000_р_._-;\-* #,##0.0000_р_._-;_-* &quot;-&quot;????_р_._-;_-@_-"/>
    <numFmt numFmtId="193" formatCode="#,##0.0_ ;\-#,##0.0\ "/>
    <numFmt numFmtId="194" formatCode="#,##0.0000"/>
    <numFmt numFmtId="195" formatCode="#,##0.00000"/>
    <numFmt numFmtId="196" formatCode="#,##0.00_ ;\-#,##0.00\ "/>
    <numFmt numFmtId="197" formatCode="#,##0.000_ ;\-#,##0.000\ "/>
    <numFmt numFmtId="198" formatCode="#,##0_ ;\-#,##0\ "/>
    <numFmt numFmtId="199" formatCode="#,##0.0000_ ;\-#,##0.0000\ "/>
  </numFmts>
  <fonts count="4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83" fontId="1" fillId="0" borderId="0" xfId="61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78" fontId="1" fillId="0" borderId="0" xfId="61" applyNumberFormat="1" applyFont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178" fontId="1" fillId="0" borderId="0" xfId="61" applyNumberFormat="1" applyFont="1" applyBorder="1" applyAlignment="1">
      <alignment horizontal="right" vertical="center"/>
    </xf>
    <xf numFmtId="178" fontId="2" fillId="0" borderId="0" xfId="61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 wrapText="1"/>
    </xf>
    <xf numFmtId="181" fontId="1" fillId="0" borderId="0" xfId="0" applyNumberFormat="1" applyFont="1" applyBorder="1" applyAlignment="1">
      <alignment horizontal="right" vertical="center" wrapText="1"/>
    </xf>
    <xf numFmtId="181" fontId="1" fillId="0" borderId="0" xfId="0" applyNumberFormat="1" applyFont="1" applyBorder="1" applyAlignment="1">
      <alignment horizontal="right"/>
    </xf>
    <xf numFmtId="181" fontId="1" fillId="0" borderId="0" xfId="61" applyNumberFormat="1" applyFont="1" applyBorder="1" applyAlignment="1">
      <alignment horizontal="right" vertical="center"/>
    </xf>
    <xf numFmtId="178" fontId="2" fillId="0" borderId="0" xfId="61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181" fontId="1" fillId="0" borderId="10" xfId="0" applyNumberFormat="1" applyFont="1" applyFill="1" applyBorder="1" applyAlignment="1">
      <alignment horizontal="right" vertical="center"/>
    </xf>
    <xf numFmtId="181" fontId="1" fillId="0" borderId="10" xfId="0" applyNumberFormat="1" applyFont="1" applyBorder="1" applyAlignment="1">
      <alignment vertical="center"/>
    </xf>
    <xf numFmtId="181" fontId="1" fillId="0" borderId="10" xfId="61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1" fontId="2" fillId="0" borderId="10" xfId="61" applyNumberFormat="1" applyFont="1" applyBorder="1" applyAlignment="1">
      <alignment horizontal="right" vertical="center"/>
    </xf>
    <xf numFmtId="181" fontId="1" fillId="0" borderId="10" xfId="61" applyNumberFormat="1" applyFont="1" applyFill="1" applyBorder="1" applyAlignment="1">
      <alignment horizontal="right" vertical="center"/>
    </xf>
    <xf numFmtId="193" fontId="2" fillId="0" borderId="10" xfId="61" applyNumberFormat="1" applyFont="1" applyBorder="1" applyAlignment="1">
      <alignment horizontal="right" vertical="center"/>
    </xf>
    <xf numFmtId="193" fontId="1" fillId="0" borderId="10" xfId="61" applyNumberFormat="1" applyFont="1" applyBorder="1" applyAlignment="1">
      <alignment horizontal="right" vertical="center"/>
    </xf>
    <xf numFmtId="193" fontId="1" fillId="0" borderId="10" xfId="61" applyNumberFormat="1" applyFont="1" applyFill="1" applyBorder="1" applyAlignment="1">
      <alignment horizontal="right" vertical="center"/>
    </xf>
    <xf numFmtId="193" fontId="1" fillId="0" borderId="10" xfId="0" applyNumberFormat="1" applyFont="1" applyBorder="1" applyAlignment="1">
      <alignment horizontal="right"/>
    </xf>
    <xf numFmtId="193" fontId="1" fillId="0" borderId="11" xfId="0" applyNumberFormat="1" applyFont="1" applyBorder="1" applyAlignment="1">
      <alignment horizontal="right"/>
    </xf>
    <xf numFmtId="193" fontId="1" fillId="0" borderId="11" xfId="0" applyNumberFormat="1" applyFont="1" applyBorder="1" applyAlignment="1">
      <alignment horizontal="right" vertical="center"/>
    </xf>
    <xf numFmtId="193" fontId="1" fillId="0" borderId="11" xfId="61" applyNumberFormat="1" applyFont="1" applyBorder="1" applyAlignment="1">
      <alignment horizontal="right" vertical="center"/>
    </xf>
    <xf numFmtId="193" fontId="2" fillId="0" borderId="11" xfId="61" applyNumberFormat="1" applyFont="1" applyBorder="1" applyAlignment="1">
      <alignment horizontal="right" vertical="center"/>
    </xf>
    <xf numFmtId="193" fontId="1" fillId="0" borderId="11" xfId="0" applyNumberFormat="1" applyFont="1" applyBorder="1" applyAlignment="1">
      <alignment horizontal="right" vertical="center" wrapText="1"/>
    </xf>
    <xf numFmtId="193" fontId="1" fillId="0" borderId="11" xfId="61" applyNumberFormat="1" applyFont="1" applyBorder="1" applyAlignment="1">
      <alignment horizontal="right" vertical="center" wrapText="1"/>
    </xf>
    <xf numFmtId="193" fontId="1" fillId="0" borderId="11" xfId="61" applyNumberFormat="1" applyFont="1" applyFill="1" applyBorder="1" applyAlignment="1">
      <alignment horizontal="right" vertical="center"/>
    </xf>
    <xf numFmtId="193" fontId="1" fillId="0" borderId="10" xfId="0" applyNumberFormat="1" applyFont="1" applyBorder="1" applyAlignment="1">
      <alignment horizontal="right" wrapText="1"/>
    </xf>
    <xf numFmtId="193" fontId="1" fillId="0" borderId="11" xfId="0" applyNumberFormat="1" applyFont="1" applyBorder="1" applyAlignment="1">
      <alignment horizontal="right" wrapText="1"/>
    </xf>
    <xf numFmtId="181" fontId="2" fillId="0" borderId="10" xfId="0" applyNumberFormat="1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181" fontId="7" fillId="34" borderId="10" xfId="61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181" fontId="1" fillId="0" borderId="10" xfId="61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vertical="center" wrapText="1"/>
    </xf>
    <xf numFmtId="181" fontId="9" fillId="34" borderId="10" xfId="61" applyNumberFormat="1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vertical="center" wrapText="1"/>
    </xf>
    <xf numFmtId="0" fontId="7" fillId="34" borderId="10" xfId="0" applyNumberFormat="1" applyFont="1" applyFill="1" applyBorder="1" applyAlignment="1">
      <alignment vertical="center" wrapText="1"/>
    </xf>
    <xf numFmtId="0" fontId="7" fillId="34" borderId="13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49" fontId="7" fillId="34" borderId="14" xfId="0" applyNumberFormat="1" applyFont="1" applyFill="1" applyBorder="1" applyAlignment="1">
      <alignment horizontal="center" vertical="center"/>
    </xf>
    <xf numFmtId="181" fontId="1" fillId="0" borderId="14" xfId="0" applyNumberFormat="1" applyFont="1" applyBorder="1" applyAlignment="1">
      <alignment vertical="center"/>
    </xf>
    <xf numFmtId="181" fontId="7" fillId="34" borderId="14" xfId="61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vertical="center"/>
    </xf>
    <xf numFmtId="49" fontId="7" fillId="34" borderId="10" xfId="61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49" fontId="1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wrapText="1"/>
    </xf>
    <xf numFmtId="181" fontId="1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right" vertical="center" wrapText="1"/>
    </xf>
    <xf numFmtId="181" fontId="7" fillId="34" borderId="10" xfId="0" applyNumberFormat="1" applyFont="1" applyFill="1" applyBorder="1" applyAlignment="1">
      <alignment vertical="center" wrapText="1"/>
    </xf>
    <xf numFmtId="183" fontId="7" fillId="34" borderId="10" xfId="61" applyNumberFormat="1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horizontal="left" vertical="center" wrapText="1"/>
    </xf>
    <xf numFmtId="179" fontId="8" fillId="34" borderId="10" xfId="0" applyNumberFormat="1" applyFont="1" applyFill="1" applyBorder="1" applyAlignment="1">
      <alignment vertical="center" wrapText="1"/>
    </xf>
    <xf numFmtId="0" fontId="8" fillId="34" borderId="14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justify" vertical="center" wrapText="1"/>
    </xf>
    <xf numFmtId="0" fontId="5" fillId="34" borderId="10" xfId="0" applyFont="1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1" fontId="8" fillId="34" borderId="15" xfId="53" applyNumberFormat="1" applyFont="1" applyFill="1" applyBorder="1" applyAlignment="1">
      <alignment horizontal="left" wrapText="1"/>
      <protection/>
    </xf>
    <xf numFmtId="0" fontId="5" fillId="34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181" fontId="2" fillId="0" borderId="10" xfId="0" applyNumberFormat="1" applyFont="1" applyBorder="1" applyAlignment="1">
      <alignment horizontal="right" vertical="center"/>
    </xf>
    <xf numFmtId="181" fontId="1" fillId="0" borderId="10" xfId="0" applyNumberFormat="1" applyFont="1" applyBorder="1" applyAlignment="1">
      <alignment/>
    </xf>
    <xf numFmtId="193" fontId="11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72"/>
  <sheetViews>
    <sheetView tabSelected="1" view="pageBreakPreview" zoomScaleSheetLayoutView="100" zoomScalePageLayoutView="0" workbookViewId="0" topLeftCell="A1">
      <selection activeCell="A6" sqref="A6:F6"/>
    </sheetView>
  </sheetViews>
  <sheetFormatPr defaultColWidth="9.00390625" defaultRowHeight="12.75"/>
  <cols>
    <col min="1" max="1" width="45.625" style="0" customWidth="1"/>
    <col min="2" max="2" width="11.625" style="0" customWidth="1"/>
    <col min="3" max="3" width="8.375" style="0" customWidth="1"/>
    <col min="4" max="4" width="15.25390625" style="0" customWidth="1"/>
    <col min="5" max="5" width="11.625" style="0" customWidth="1"/>
    <col min="6" max="6" width="11.375" style="0" customWidth="1"/>
    <col min="7" max="7" width="8.75390625" style="0" customWidth="1"/>
    <col min="8" max="8" width="69.625" style="0" customWidth="1"/>
    <col min="9" max="9" width="13.625" style="0" customWidth="1"/>
    <col min="10" max="10" width="11.00390625" style="0" customWidth="1"/>
    <col min="11" max="11" width="10.75390625" style="0" customWidth="1"/>
  </cols>
  <sheetData>
    <row r="1" spans="1:4" ht="12.75">
      <c r="A1" s="118"/>
      <c r="B1" s="118"/>
      <c r="C1" s="118"/>
      <c r="D1" s="118"/>
    </row>
    <row r="2" spans="1:6" ht="12.75">
      <c r="A2" s="120" t="s">
        <v>59</v>
      </c>
      <c r="B2" s="120"/>
      <c r="C2" s="120"/>
      <c r="D2" s="120"/>
      <c r="E2" s="120"/>
      <c r="F2" s="120"/>
    </row>
    <row r="3" spans="1:6" ht="12.75">
      <c r="A3" s="118" t="s">
        <v>60</v>
      </c>
      <c r="B3" s="118"/>
      <c r="C3" s="118"/>
      <c r="D3" s="118"/>
      <c r="E3" s="118"/>
      <c r="F3" s="118"/>
    </row>
    <row r="4" spans="1:6" ht="12.75" customHeight="1">
      <c r="A4" s="122" t="s">
        <v>61</v>
      </c>
      <c r="B4" s="122"/>
      <c r="C4" s="122"/>
      <c r="D4" s="122"/>
      <c r="E4" s="122"/>
      <c r="F4" s="122"/>
    </row>
    <row r="5" spans="1:6" ht="12.75">
      <c r="A5" s="118" t="s">
        <v>62</v>
      </c>
      <c r="B5" s="118"/>
      <c r="C5" s="118"/>
      <c r="D5" s="118"/>
      <c r="E5" s="118"/>
      <c r="F5" s="118"/>
    </row>
    <row r="6" spans="1:6" ht="12.75">
      <c r="A6" s="118" t="s">
        <v>352</v>
      </c>
      <c r="B6" s="118"/>
      <c r="C6" s="118"/>
      <c r="D6" s="118"/>
      <c r="E6" s="118"/>
      <c r="F6" s="118"/>
    </row>
    <row r="7" spans="1:9" ht="12.75">
      <c r="A7" s="47"/>
      <c r="B7" s="47"/>
      <c r="C7" s="47"/>
      <c r="D7" s="47"/>
      <c r="G7" s="119"/>
      <c r="H7" s="119"/>
      <c r="I7" s="119"/>
    </row>
    <row r="8" spans="1:9" ht="12.75">
      <c r="A8" s="123" t="s">
        <v>63</v>
      </c>
      <c r="B8" s="123"/>
      <c r="C8" s="123"/>
      <c r="D8" s="123"/>
      <c r="E8" s="123"/>
      <c r="F8" s="123"/>
      <c r="G8" s="46"/>
      <c r="H8" s="46"/>
      <c r="I8" s="46"/>
    </row>
    <row r="9" spans="1:6" ht="12.75" customHeight="1">
      <c r="A9" s="123" t="s">
        <v>272</v>
      </c>
      <c r="B9" s="123"/>
      <c r="C9" s="123"/>
      <c r="D9" s="123"/>
      <c r="E9" s="123"/>
      <c r="F9" s="123"/>
    </row>
    <row r="10" spans="1:6" ht="12.75" customHeight="1">
      <c r="A10" s="123" t="s">
        <v>45</v>
      </c>
      <c r="B10" s="123"/>
      <c r="C10" s="123"/>
      <c r="D10" s="123"/>
      <c r="E10" s="123"/>
      <c r="F10" s="123"/>
    </row>
    <row r="11" spans="1:6" ht="12.75">
      <c r="A11" s="123" t="s">
        <v>44</v>
      </c>
      <c r="B11" s="123"/>
      <c r="C11" s="123"/>
      <c r="D11" s="123"/>
      <c r="E11" s="123"/>
      <c r="F11" s="123"/>
    </row>
    <row r="12" spans="1:4" ht="12.75">
      <c r="A12" s="1"/>
      <c r="B12" s="3"/>
      <c r="C12" s="3"/>
      <c r="D12" s="3"/>
    </row>
    <row r="13" spans="1:11" ht="15.75" customHeight="1">
      <c r="A13" s="1"/>
      <c r="B13" s="1"/>
      <c r="C13" s="1"/>
      <c r="D13" s="1"/>
      <c r="J13" s="5"/>
      <c r="K13" s="5"/>
    </row>
    <row r="14" spans="1:11" ht="32.25" customHeight="1">
      <c r="A14" s="4" t="s">
        <v>0</v>
      </c>
      <c r="B14" s="4" t="s">
        <v>2</v>
      </c>
      <c r="C14" s="4" t="s">
        <v>3</v>
      </c>
      <c r="D14" s="4" t="s">
        <v>56</v>
      </c>
      <c r="E14" s="4" t="s">
        <v>57</v>
      </c>
      <c r="F14" s="4" t="s">
        <v>58</v>
      </c>
      <c r="G14" s="6"/>
      <c r="H14" s="6"/>
      <c r="I14" s="6"/>
      <c r="J14" s="6"/>
      <c r="K14" s="6"/>
    </row>
    <row r="15" spans="1:11" ht="12.7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48">
        <v>6</v>
      </c>
      <c r="G15" s="8"/>
      <c r="H15" s="8"/>
      <c r="I15" s="8"/>
      <c r="J15" s="8"/>
      <c r="K15" s="8"/>
    </row>
    <row r="16" spans="1:11" ht="45">
      <c r="A16" s="77" t="s">
        <v>64</v>
      </c>
      <c r="B16" s="78" t="s">
        <v>323</v>
      </c>
      <c r="C16" s="45"/>
      <c r="D16" s="55">
        <f>D17+D21+D25+D29+D36</f>
        <v>1970</v>
      </c>
      <c r="E16" s="55">
        <f>E17+E21+E25+E29+E36</f>
        <v>60.86</v>
      </c>
      <c r="F16" s="70">
        <f>E16/D16*100</f>
        <v>3.0893401015228426</v>
      </c>
      <c r="G16" s="8"/>
      <c r="H16" s="8"/>
      <c r="I16" s="8"/>
      <c r="J16" s="8"/>
      <c r="K16" s="8"/>
    </row>
    <row r="17" spans="1:11" ht="45">
      <c r="A17" s="71" t="s">
        <v>95</v>
      </c>
      <c r="B17" s="72" t="s">
        <v>96</v>
      </c>
      <c r="C17" s="73"/>
      <c r="D17" s="74">
        <f aca="true" t="shared" si="0" ref="D17:E19">D18</f>
        <v>1500</v>
      </c>
      <c r="E17" s="74">
        <f t="shared" si="0"/>
        <v>53.86</v>
      </c>
      <c r="F17" s="51">
        <f aca="true" t="shared" si="1" ref="F17:F127">E17/D17*100</f>
        <v>3.5906666666666665</v>
      </c>
      <c r="G17" s="8"/>
      <c r="H17" s="8"/>
      <c r="I17" s="8"/>
      <c r="J17" s="8"/>
      <c r="K17" s="8"/>
    </row>
    <row r="18" spans="1:11" ht="33.75">
      <c r="A18" s="75" t="s">
        <v>97</v>
      </c>
      <c r="B18" s="72" t="s">
        <v>98</v>
      </c>
      <c r="C18" s="73"/>
      <c r="D18" s="74">
        <f t="shared" si="0"/>
        <v>1500</v>
      </c>
      <c r="E18" s="74">
        <f t="shared" si="0"/>
        <v>53.86</v>
      </c>
      <c r="F18" s="51">
        <f t="shared" si="1"/>
        <v>3.5906666666666665</v>
      </c>
      <c r="G18" s="8"/>
      <c r="H18" s="8"/>
      <c r="I18" s="8"/>
      <c r="J18" s="8"/>
      <c r="K18" s="8"/>
    </row>
    <row r="19" spans="1:11" ht="22.5">
      <c r="A19" s="76" t="s">
        <v>35</v>
      </c>
      <c r="B19" s="72" t="s">
        <v>98</v>
      </c>
      <c r="C19" s="73">
        <v>200</v>
      </c>
      <c r="D19" s="74">
        <f t="shared" si="0"/>
        <v>1500</v>
      </c>
      <c r="E19" s="62">
        <f t="shared" si="0"/>
        <v>53.86</v>
      </c>
      <c r="F19" s="51">
        <f t="shared" si="1"/>
        <v>3.5906666666666665</v>
      </c>
      <c r="G19" s="8"/>
      <c r="H19" s="8"/>
      <c r="I19" s="8"/>
      <c r="J19" s="8"/>
      <c r="K19" s="8"/>
    </row>
    <row r="20" spans="1:11" ht="22.5">
      <c r="A20" s="76" t="s">
        <v>21</v>
      </c>
      <c r="B20" s="72" t="s">
        <v>98</v>
      </c>
      <c r="C20" s="73">
        <v>240</v>
      </c>
      <c r="D20" s="74">
        <v>1500</v>
      </c>
      <c r="E20" s="62">
        <v>53.86</v>
      </c>
      <c r="F20" s="51">
        <f t="shared" si="1"/>
        <v>3.5906666666666665</v>
      </c>
      <c r="G20" s="8"/>
      <c r="H20" s="8"/>
      <c r="I20" s="8"/>
      <c r="J20" s="8"/>
      <c r="K20" s="8"/>
    </row>
    <row r="21" spans="1:11" ht="45">
      <c r="A21" s="71" t="s">
        <v>99</v>
      </c>
      <c r="B21" s="72" t="s">
        <v>100</v>
      </c>
      <c r="C21" s="73"/>
      <c r="D21" s="74">
        <f aca="true" t="shared" si="2" ref="D21:E23">D22</f>
        <v>100</v>
      </c>
      <c r="E21" s="62">
        <f t="shared" si="2"/>
        <v>0</v>
      </c>
      <c r="F21" s="51">
        <f t="shared" si="1"/>
        <v>0</v>
      </c>
      <c r="G21" s="8"/>
      <c r="H21" s="8"/>
      <c r="I21" s="8"/>
      <c r="J21" s="8"/>
      <c r="K21" s="8"/>
    </row>
    <row r="22" spans="1:11" ht="12.75">
      <c r="A22" s="71" t="s">
        <v>101</v>
      </c>
      <c r="B22" s="72" t="s">
        <v>102</v>
      </c>
      <c r="C22" s="73"/>
      <c r="D22" s="74">
        <f t="shared" si="2"/>
        <v>100</v>
      </c>
      <c r="E22" s="62">
        <f t="shared" si="2"/>
        <v>0</v>
      </c>
      <c r="F22" s="51">
        <f t="shared" si="1"/>
        <v>0</v>
      </c>
      <c r="G22" s="8"/>
      <c r="H22" s="8"/>
      <c r="I22" s="8"/>
      <c r="J22" s="8"/>
      <c r="K22" s="8"/>
    </row>
    <row r="23" spans="1:11" ht="22.5">
      <c r="A23" s="76" t="s">
        <v>35</v>
      </c>
      <c r="B23" s="72" t="s">
        <v>103</v>
      </c>
      <c r="C23" s="73">
        <v>200</v>
      </c>
      <c r="D23" s="74">
        <f t="shared" si="2"/>
        <v>100</v>
      </c>
      <c r="E23" s="62">
        <f t="shared" si="2"/>
        <v>0</v>
      </c>
      <c r="F23" s="51">
        <f t="shared" si="1"/>
        <v>0</v>
      </c>
      <c r="G23" s="8"/>
      <c r="H23" s="8"/>
      <c r="I23" s="8"/>
      <c r="J23" s="8"/>
      <c r="K23" s="8"/>
    </row>
    <row r="24" spans="1:11" ht="22.5">
      <c r="A24" s="76" t="s">
        <v>21</v>
      </c>
      <c r="B24" s="72" t="s">
        <v>102</v>
      </c>
      <c r="C24" s="73">
        <v>240</v>
      </c>
      <c r="D24" s="74">
        <v>100</v>
      </c>
      <c r="E24" s="62">
        <v>0</v>
      </c>
      <c r="F24" s="51">
        <f t="shared" si="1"/>
        <v>0</v>
      </c>
      <c r="G24" s="8"/>
      <c r="H24" s="8"/>
      <c r="I24" s="8"/>
      <c r="J24" s="8"/>
      <c r="K24" s="8"/>
    </row>
    <row r="25" spans="1:11" ht="45">
      <c r="A25" s="71" t="s">
        <v>104</v>
      </c>
      <c r="B25" s="72" t="s">
        <v>105</v>
      </c>
      <c r="C25" s="73"/>
      <c r="D25" s="74">
        <f aca="true" t="shared" si="3" ref="D25:E27">D26</f>
        <v>120</v>
      </c>
      <c r="E25" s="62">
        <f t="shared" si="3"/>
        <v>0</v>
      </c>
      <c r="F25" s="51">
        <f t="shared" si="1"/>
        <v>0</v>
      </c>
      <c r="G25" s="8"/>
      <c r="H25" s="8"/>
      <c r="I25" s="8"/>
      <c r="J25" s="8"/>
      <c r="K25" s="8"/>
    </row>
    <row r="26" spans="1:11" ht="56.25">
      <c r="A26" s="71" t="s">
        <v>106</v>
      </c>
      <c r="B26" s="72" t="s">
        <v>107</v>
      </c>
      <c r="C26" s="73"/>
      <c r="D26" s="74">
        <f t="shared" si="3"/>
        <v>120</v>
      </c>
      <c r="E26" s="62">
        <f t="shared" si="3"/>
        <v>0</v>
      </c>
      <c r="F26" s="51">
        <f t="shared" si="1"/>
        <v>0</v>
      </c>
      <c r="G26" s="8"/>
      <c r="H26" s="8"/>
      <c r="I26" s="8"/>
      <c r="J26" s="8"/>
      <c r="K26" s="8"/>
    </row>
    <row r="27" spans="1:11" ht="22.5">
      <c r="A27" s="76" t="s">
        <v>35</v>
      </c>
      <c r="B27" s="72" t="s">
        <v>107</v>
      </c>
      <c r="C27" s="73">
        <v>200</v>
      </c>
      <c r="D27" s="74">
        <f t="shared" si="3"/>
        <v>120</v>
      </c>
      <c r="E27" s="62">
        <f t="shared" si="3"/>
        <v>0</v>
      </c>
      <c r="F27" s="51">
        <f t="shared" si="1"/>
        <v>0</v>
      </c>
      <c r="G27" s="8"/>
      <c r="H27" s="8"/>
      <c r="I27" s="8"/>
      <c r="J27" s="8"/>
      <c r="K27" s="8"/>
    </row>
    <row r="28" spans="1:11" ht="22.5">
      <c r="A28" s="76" t="s">
        <v>21</v>
      </c>
      <c r="B28" s="72" t="s">
        <v>107</v>
      </c>
      <c r="C28" s="73">
        <v>240</v>
      </c>
      <c r="D28" s="74">
        <v>120</v>
      </c>
      <c r="E28" s="62">
        <v>0</v>
      </c>
      <c r="F28" s="51">
        <f t="shared" si="1"/>
        <v>0</v>
      </c>
      <c r="G28" s="8"/>
      <c r="H28" s="8"/>
      <c r="I28" s="8"/>
      <c r="J28" s="8"/>
      <c r="K28" s="8"/>
    </row>
    <row r="29" spans="1:11" ht="45">
      <c r="A29" s="71" t="s">
        <v>108</v>
      </c>
      <c r="B29" s="72" t="s">
        <v>109</v>
      </c>
      <c r="C29" s="73"/>
      <c r="D29" s="74">
        <f>D30+D33</f>
        <v>190</v>
      </c>
      <c r="E29" s="62">
        <f>E30+E33</f>
        <v>7</v>
      </c>
      <c r="F29" s="51">
        <f t="shared" si="1"/>
        <v>3.684210526315789</v>
      </c>
      <c r="G29" s="8"/>
      <c r="H29" s="8"/>
      <c r="I29" s="8"/>
      <c r="J29" s="8"/>
      <c r="K29" s="8"/>
    </row>
    <row r="30" spans="1:11" ht="22.5">
      <c r="A30" s="71" t="s">
        <v>110</v>
      </c>
      <c r="B30" s="72" t="s">
        <v>111</v>
      </c>
      <c r="C30" s="73"/>
      <c r="D30" s="74">
        <f>D31</f>
        <v>100</v>
      </c>
      <c r="E30" s="62">
        <f>E31</f>
        <v>0</v>
      </c>
      <c r="F30" s="51">
        <f t="shared" si="1"/>
        <v>0</v>
      </c>
      <c r="G30" s="8"/>
      <c r="H30" s="8"/>
      <c r="I30" s="8"/>
      <c r="J30" s="8"/>
      <c r="K30" s="8"/>
    </row>
    <row r="31" spans="1:11" ht="22.5">
      <c r="A31" s="76" t="s">
        <v>35</v>
      </c>
      <c r="B31" s="72" t="s">
        <v>111</v>
      </c>
      <c r="C31" s="73">
        <v>200</v>
      </c>
      <c r="D31" s="74">
        <f>D32</f>
        <v>100</v>
      </c>
      <c r="E31" s="62">
        <f>E32</f>
        <v>0</v>
      </c>
      <c r="F31" s="51">
        <f t="shared" si="1"/>
        <v>0</v>
      </c>
      <c r="G31" s="8"/>
      <c r="H31" s="8"/>
      <c r="I31" s="8"/>
      <c r="J31" s="8"/>
      <c r="K31" s="8"/>
    </row>
    <row r="32" spans="1:11" ht="22.5">
      <c r="A32" s="76" t="s">
        <v>21</v>
      </c>
      <c r="B32" s="72" t="s">
        <v>111</v>
      </c>
      <c r="C32" s="73">
        <v>240</v>
      </c>
      <c r="D32" s="74">
        <v>100</v>
      </c>
      <c r="E32" s="62">
        <v>0</v>
      </c>
      <c r="F32" s="51">
        <f t="shared" si="1"/>
        <v>0</v>
      </c>
      <c r="G32" s="8"/>
      <c r="H32" s="8"/>
      <c r="I32" s="8"/>
      <c r="J32" s="8"/>
      <c r="K32" s="8"/>
    </row>
    <row r="33" spans="1:11" ht="22.5">
      <c r="A33" s="71" t="s">
        <v>112</v>
      </c>
      <c r="B33" s="72" t="s">
        <v>113</v>
      </c>
      <c r="C33" s="73"/>
      <c r="D33" s="74">
        <f>D34</f>
        <v>90</v>
      </c>
      <c r="E33" s="62">
        <f>E34</f>
        <v>7</v>
      </c>
      <c r="F33" s="51">
        <f t="shared" si="1"/>
        <v>7.777777777777778</v>
      </c>
      <c r="G33" s="8"/>
      <c r="H33" s="8"/>
      <c r="I33" s="8"/>
      <c r="J33" s="8"/>
      <c r="K33" s="8"/>
    </row>
    <row r="34" spans="1:11" ht="22.5">
      <c r="A34" s="76" t="s">
        <v>35</v>
      </c>
      <c r="B34" s="72" t="s">
        <v>113</v>
      </c>
      <c r="C34" s="73">
        <v>200</v>
      </c>
      <c r="D34" s="74">
        <f>D35</f>
        <v>90</v>
      </c>
      <c r="E34" s="62">
        <f>E35</f>
        <v>7</v>
      </c>
      <c r="F34" s="51">
        <f t="shared" si="1"/>
        <v>7.777777777777778</v>
      </c>
      <c r="G34" s="8"/>
      <c r="H34" s="8"/>
      <c r="I34" s="8"/>
      <c r="J34" s="8"/>
      <c r="K34" s="8"/>
    </row>
    <row r="35" spans="1:11" ht="22.5">
      <c r="A35" s="76" t="s">
        <v>21</v>
      </c>
      <c r="B35" s="72" t="s">
        <v>113</v>
      </c>
      <c r="C35" s="73">
        <v>240</v>
      </c>
      <c r="D35" s="74">
        <v>90</v>
      </c>
      <c r="E35" s="62">
        <v>7</v>
      </c>
      <c r="F35" s="51">
        <f t="shared" si="1"/>
        <v>7.777777777777778</v>
      </c>
      <c r="G35" s="8"/>
      <c r="H35" s="8"/>
      <c r="I35" s="8"/>
      <c r="J35" s="8"/>
      <c r="K35" s="8"/>
    </row>
    <row r="36" spans="1:11" ht="22.5">
      <c r="A36" s="71" t="s">
        <v>273</v>
      </c>
      <c r="B36" s="72" t="s">
        <v>324</v>
      </c>
      <c r="C36" s="73"/>
      <c r="D36" s="74">
        <f aca="true" t="shared" si="4" ref="D36:E38">D37</f>
        <v>60</v>
      </c>
      <c r="E36" s="57">
        <f t="shared" si="4"/>
        <v>0</v>
      </c>
      <c r="F36" s="70">
        <f t="shared" si="1"/>
        <v>0</v>
      </c>
      <c r="G36" s="8"/>
      <c r="H36" s="8"/>
      <c r="I36" s="8"/>
      <c r="J36" s="8"/>
      <c r="K36" s="8"/>
    </row>
    <row r="37" spans="1:11" ht="22.5">
      <c r="A37" s="71" t="s">
        <v>274</v>
      </c>
      <c r="B37" s="72" t="s">
        <v>325</v>
      </c>
      <c r="C37" s="73"/>
      <c r="D37" s="74">
        <f t="shared" si="4"/>
        <v>60</v>
      </c>
      <c r="E37" s="58">
        <f t="shared" si="4"/>
        <v>0</v>
      </c>
      <c r="F37" s="51">
        <f t="shared" si="1"/>
        <v>0</v>
      </c>
      <c r="G37" s="8"/>
      <c r="H37" s="8"/>
      <c r="I37" s="8"/>
      <c r="J37" s="8"/>
      <c r="K37" s="8"/>
    </row>
    <row r="38" spans="1:11" ht="22.5">
      <c r="A38" s="76" t="s">
        <v>35</v>
      </c>
      <c r="B38" s="72" t="s">
        <v>325</v>
      </c>
      <c r="C38" s="73">
        <v>200</v>
      </c>
      <c r="D38" s="74">
        <f t="shared" si="4"/>
        <v>60</v>
      </c>
      <c r="E38" s="62">
        <f t="shared" si="4"/>
        <v>0</v>
      </c>
      <c r="F38" s="51">
        <f t="shared" si="1"/>
        <v>0</v>
      </c>
      <c r="G38" s="8"/>
      <c r="H38" s="8"/>
      <c r="I38" s="8"/>
      <c r="J38" s="8"/>
      <c r="K38" s="8"/>
    </row>
    <row r="39" spans="1:11" ht="22.5">
      <c r="A39" s="76" t="s">
        <v>21</v>
      </c>
      <c r="B39" s="72" t="s">
        <v>325</v>
      </c>
      <c r="C39" s="73">
        <v>240</v>
      </c>
      <c r="D39" s="74">
        <v>60</v>
      </c>
      <c r="E39" s="63">
        <f>E41+E44</f>
        <v>0</v>
      </c>
      <c r="F39" s="51">
        <f t="shared" si="1"/>
        <v>0</v>
      </c>
      <c r="G39" s="8"/>
      <c r="H39" s="8"/>
      <c r="I39" s="8"/>
      <c r="J39" s="8"/>
      <c r="K39" s="8"/>
    </row>
    <row r="40" spans="1:11" ht="45">
      <c r="A40" s="77" t="s">
        <v>65</v>
      </c>
      <c r="B40" s="78" t="s">
        <v>114</v>
      </c>
      <c r="C40" s="28"/>
      <c r="D40" s="55">
        <f>D41</f>
        <v>1065</v>
      </c>
      <c r="E40" s="64">
        <v>0</v>
      </c>
      <c r="F40" s="70">
        <f t="shared" si="1"/>
        <v>0</v>
      </c>
      <c r="G40" s="8"/>
      <c r="H40" s="8"/>
      <c r="I40" s="8"/>
      <c r="J40" s="8"/>
      <c r="K40" s="8"/>
    </row>
    <row r="41" spans="1:11" ht="33.75">
      <c r="A41" s="79" t="s">
        <v>115</v>
      </c>
      <c r="B41" s="72" t="s">
        <v>116</v>
      </c>
      <c r="C41" s="28"/>
      <c r="D41" s="53">
        <f>D42</f>
        <v>1065</v>
      </c>
      <c r="E41" s="64">
        <f aca="true" t="shared" si="5" ref="E41:E46">E42</f>
        <v>0</v>
      </c>
      <c r="F41" s="70">
        <f t="shared" si="1"/>
        <v>0</v>
      </c>
      <c r="G41" s="8"/>
      <c r="H41" s="8"/>
      <c r="I41" s="8"/>
      <c r="J41" s="8"/>
      <c r="K41" s="8"/>
    </row>
    <row r="42" spans="1:11" ht="33.75">
      <c r="A42" s="75" t="s">
        <v>275</v>
      </c>
      <c r="B42" s="72" t="s">
        <v>117</v>
      </c>
      <c r="C42" s="27"/>
      <c r="D42" s="53">
        <f>D43</f>
        <v>1065</v>
      </c>
      <c r="E42" s="63">
        <f t="shared" si="5"/>
        <v>0</v>
      </c>
      <c r="F42" s="51">
        <f t="shared" si="1"/>
        <v>0</v>
      </c>
      <c r="G42" s="8"/>
      <c r="H42" s="8"/>
      <c r="I42" s="8"/>
      <c r="J42" s="8"/>
      <c r="K42" s="8"/>
    </row>
    <row r="43" spans="1:11" ht="22.5">
      <c r="A43" s="80" t="s">
        <v>35</v>
      </c>
      <c r="B43" s="72" t="s">
        <v>117</v>
      </c>
      <c r="C43" s="27" t="s">
        <v>19</v>
      </c>
      <c r="D43" s="53">
        <f>D44</f>
        <v>1065</v>
      </c>
      <c r="E43" s="62">
        <f t="shared" si="5"/>
        <v>0</v>
      </c>
      <c r="F43" s="51">
        <f t="shared" si="1"/>
        <v>0</v>
      </c>
      <c r="G43" s="8"/>
      <c r="H43" s="8"/>
      <c r="I43" s="8"/>
      <c r="J43" s="8"/>
      <c r="K43" s="8"/>
    </row>
    <row r="44" spans="1:11" s="54" customFormat="1" ht="22.5">
      <c r="A44" s="80" t="s">
        <v>21</v>
      </c>
      <c r="B44" s="72" t="s">
        <v>117</v>
      </c>
      <c r="C44" s="27" t="s">
        <v>20</v>
      </c>
      <c r="D44" s="56">
        <v>1065</v>
      </c>
      <c r="E44" s="63">
        <f t="shared" si="5"/>
        <v>0</v>
      </c>
      <c r="F44" s="51">
        <f t="shared" si="1"/>
        <v>0</v>
      </c>
      <c r="G44" s="8"/>
      <c r="H44" s="8"/>
      <c r="I44" s="8"/>
      <c r="J44" s="8"/>
      <c r="K44" s="8"/>
    </row>
    <row r="45" spans="1:11" ht="22.5">
      <c r="A45" s="77" t="s">
        <v>66</v>
      </c>
      <c r="B45" s="78" t="s">
        <v>118</v>
      </c>
      <c r="C45" s="28"/>
      <c r="D45" s="55">
        <f>D46</f>
        <v>500</v>
      </c>
      <c r="E45" s="64">
        <f t="shared" si="5"/>
        <v>0</v>
      </c>
      <c r="F45" s="70">
        <f t="shared" si="1"/>
        <v>0</v>
      </c>
      <c r="G45" s="8"/>
      <c r="H45" s="8"/>
      <c r="I45" s="8"/>
      <c r="J45" s="8"/>
      <c r="K45" s="8"/>
    </row>
    <row r="46" spans="1:11" ht="33.75">
      <c r="A46" s="71" t="s">
        <v>119</v>
      </c>
      <c r="B46" s="72" t="s">
        <v>120</v>
      </c>
      <c r="C46" s="28"/>
      <c r="D46" s="53">
        <f>D47</f>
        <v>500</v>
      </c>
      <c r="E46" s="62">
        <f t="shared" si="5"/>
        <v>0</v>
      </c>
      <c r="F46" s="51">
        <f t="shared" si="1"/>
        <v>0</v>
      </c>
      <c r="G46" s="8"/>
      <c r="H46" s="8"/>
      <c r="I46" s="8"/>
      <c r="J46" s="8"/>
      <c r="K46" s="8"/>
    </row>
    <row r="47" spans="1:11" ht="12.75">
      <c r="A47" s="71" t="s">
        <v>67</v>
      </c>
      <c r="B47" s="72" t="s">
        <v>121</v>
      </c>
      <c r="C47" s="28"/>
      <c r="D47" s="81">
        <f>D48</f>
        <v>500</v>
      </c>
      <c r="E47" s="63">
        <v>0</v>
      </c>
      <c r="F47" s="51">
        <f t="shared" si="1"/>
        <v>0</v>
      </c>
      <c r="G47" s="8"/>
      <c r="H47" s="8"/>
      <c r="I47" s="8"/>
      <c r="J47" s="8"/>
      <c r="K47" s="8"/>
    </row>
    <row r="48" spans="1:11" ht="22.5">
      <c r="A48" s="80" t="s">
        <v>18</v>
      </c>
      <c r="B48" s="72" t="s">
        <v>121</v>
      </c>
      <c r="C48" s="27" t="s">
        <v>19</v>
      </c>
      <c r="D48" s="53">
        <f>D49</f>
        <v>500</v>
      </c>
      <c r="E48" s="63">
        <f>E49</f>
        <v>0</v>
      </c>
      <c r="F48" s="51">
        <f t="shared" si="1"/>
        <v>0</v>
      </c>
      <c r="G48" s="8"/>
      <c r="H48" s="8"/>
      <c r="I48" s="8"/>
      <c r="J48" s="8"/>
      <c r="K48" s="8"/>
    </row>
    <row r="49" spans="1:11" ht="22.5">
      <c r="A49" s="80" t="s">
        <v>21</v>
      </c>
      <c r="B49" s="72" t="s">
        <v>121</v>
      </c>
      <c r="C49" s="27" t="s">
        <v>20</v>
      </c>
      <c r="D49" s="53">
        <v>500</v>
      </c>
      <c r="E49" s="63">
        <v>0</v>
      </c>
      <c r="F49" s="51">
        <f t="shared" si="1"/>
        <v>0</v>
      </c>
      <c r="G49" s="8"/>
      <c r="H49" s="8"/>
      <c r="I49" s="8"/>
      <c r="J49" s="8"/>
      <c r="K49" s="8"/>
    </row>
    <row r="50" spans="1:11" ht="33.75">
      <c r="A50" s="82" t="s">
        <v>68</v>
      </c>
      <c r="B50" s="78" t="s">
        <v>122</v>
      </c>
      <c r="C50" s="78"/>
      <c r="D50" s="83">
        <f>D51+D75+D84+D101</f>
        <v>216390</v>
      </c>
      <c r="E50" s="83">
        <f>E51+E75+E84+E101</f>
        <v>26202.5</v>
      </c>
      <c r="F50" s="70">
        <f t="shared" si="1"/>
        <v>12.108923702574057</v>
      </c>
      <c r="G50" s="8"/>
      <c r="H50" s="8"/>
      <c r="I50" s="8"/>
      <c r="J50" s="8"/>
      <c r="K50" s="8"/>
    </row>
    <row r="51" spans="1:11" ht="22.5">
      <c r="A51" s="84" t="s">
        <v>69</v>
      </c>
      <c r="B51" s="72" t="s">
        <v>123</v>
      </c>
      <c r="C51" s="72"/>
      <c r="D51" s="74">
        <f>D52+D56</f>
        <v>118452</v>
      </c>
      <c r="E51" s="74">
        <f>E52+E56</f>
        <v>26148</v>
      </c>
      <c r="F51" s="51">
        <f t="shared" si="1"/>
        <v>22.074764461554047</v>
      </c>
      <c r="G51" s="8"/>
      <c r="H51" s="8"/>
      <c r="I51" s="8"/>
      <c r="J51" s="8"/>
      <c r="K51" s="8"/>
    </row>
    <row r="52" spans="1:11" ht="33.75">
      <c r="A52" s="71" t="s">
        <v>124</v>
      </c>
      <c r="B52" s="72" t="s">
        <v>125</v>
      </c>
      <c r="C52" s="72"/>
      <c r="D52" s="74">
        <f aca="true" t="shared" si="6" ref="D52:E54">D53</f>
        <v>110892</v>
      </c>
      <c r="E52" s="74">
        <f t="shared" si="6"/>
        <v>25848</v>
      </c>
      <c r="F52" s="51">
        <f t="shared" si="1"/>
        <v>23.30916567471053</v>
      </c>
      <c r="G52" s="8"/>
      <c r="H52" s="8"/>
      <c r="I52" s="8"/>
      <c r="J52" s="8"/>
      <c r="K52" s="8"/>
    </row>
    <row r="53" spans="1:11" ht="112.5">
      <c r="A53" s="71" t="s">
        <v>276</v>
      </c>
      <c r="B53" s="72" t="s">
        <v>126</v>
      </c>
      <c r="C53" s="72"/>
      <c r="D53" s="74">
        <f t="shared" si="6"/>
        <v>110892</v>
      </c>
      <c r="E53" s="63">
        <f t="shared" si="6"/>
        <v>25848</v>
      </c>
      <c r="F53" s="51">
        <f t="shared" si="1"/>
        <v>23.30916567471053</v>
      </c>
      <c r="G53" s="8"/>
      <c r="H53" s="8"/>
      <c r="I53" s="8"/>
      <c r="J53" s="8"/>
      <c r="K53" s="8"/>
    </row>
    <row r="54" spans="1:11" ht="12.75">
      <c r="A54" s="76" t="s">
        <v>30</v>
      </c>
      <c r="B54" s="72" t="s">
        <v>126</v>
      </c>
      <c r="C54" s="72" t="s">
        <v>31</v>
      </c>
      <c r="D54" s="74">
        <f t="shared" si="6"/>
        <v>110892</v>
      </c>
      <c r="E54" s="62">
        <f t="shared" si="6"/>
        <v>25848</v>
      </c>
      <c r="F54" s="51">
        <f t="shared" si="1"/>
        <v>23.30916567471053</v>
      </c>
      <c r="G54" s="8"/>
      <c r="H54" s="8"/>
      <c r="I54" s="8"/>
      <c r="J54" s="8"/>
      <c r="K54" s="8"/>
    </row>
    <row r="55" spans="1:11" ht="12.75">
      <c r="A55" s="92" t="s">
        <v>6</v>
      </c>
      <c r="B55" s="72" t="s">
        <v>126</v>
      </c>
      <c r="C55" s="72" t="s">
        <v>14</v>
      </c>
      <c r="D55" s="74">
        <f>95392+8000+7500</f>
        <v>110892</v>
      </c>
      <c r="E55" s="63">
        <v>25848</v>
      </c>
      <c r="F55" s="51">
        <f t="shared" si="1"/>
        <v>23.30916567471053</v>
      </c>
      <c r="G55" s="8"/>
      <c r="H55" s="8"/>
      <c r="I55" s="8"/>
      <c r="J55" s="8"/>
      <c r="K55" s="8"/>
    </row>
    <row r="56" spans="1:11" ht="45">
      <c r="A56" s="71" t="s">
        <v>127</v>
      </c>
      <c r="B56" s="72" t="s">
        <v>128</v>
      </c>
      <c r="C56" s="72"/>
      <c r="D56" s="74">
        <f>D57+D63+D66+D69+D60+D72</f>
        <v>7560</v>
      </c>
      <c r="E56" s="74">
        <f>E57+E63+E66+E69+E60+E72</f>
        <v>300</v>
      </c>
      <c r="F56" s="51">
        <f t="shared" si="1"/>
        <v>3.968253968253968</v>
      </c>
      <c r="G56" s="8"/>
      <c r="H56" s="8"/>
      <c r="I56" s="8"/>
      <c r="J56" s="8"/>
      <c r="K56" s="8"/>
    </row>
    <row r="57" spans="1:11" ht="112.5">
      <c r="A57" s="105" t="s">
        <v>277</v>
      </c>
      <c r="B57" s="72" t="s">
        <v>129</v>
      </c>
      <c r="C57" s="72"/>
      <c r="D57" s="74">
        <f>D58</f>
        <v>1200</v>
      </c>
      <c r="E57" s="62">
        <f>E58</f>
        <v>300</v>
      </c>
      <c r="F57" s="51">
        <f t="shared" si="1"/>
        <v>25</v>
      </c>
      <c r="G57" s="8"/>
      <c r="H57" s="8"/>
      <c r="I57" s="8"/>
      <c r="J57" s="8"/>
      <c r="K57" s="8"/>
    </row>
    <row r="58" spans="1:11" ht="12.75">
      <c r="A58" s="76" t="s">
        <v>30</v>
      </c>
      <c r="B58" s="72" t="s">
        <v>129</v>
      </c>
      <c r="C58" s="72" t="s">
        <v>31</v>
      </c>
      <c r="D58" s="74">
        <f>D59</f>
        <v>1200</v>
      </c>
      <c r="E58" s="63">
        <f>E59</f>
        <v>300</v>
      </c>
      <c r="F58" s="51">
        <f t="shared" si="1"/>
        <v>25</v>
      </c>
      <c r="G58" s="8"/>
      <c r="H58" s="8"/>
      <c r="I58" s="8"/>
      <c r="J58" s="8"/>
      <c r="K58" s="8"/>
    </row>
    <row r="59" spans="1:11" ht="12.75">
      <c r="A59" s="92" t="s">
        <v>6</v>
      </c>
      <c r="B59" s="72" t="s">
        <v>129</v>
      </c>
      <c r="C59" s="72" t="s">
        <v>14</v>
      </c>
      <c r="D59" s="74">
        <v>1200</v>
      </c>
      <c r="E59" s="63">
        <v>300</v>
      </c>
      <c r="F59" s="51">
        <f t="shared" si="1"/>
        <v>25</v>
      </c>
      <c r="G59" s="8"/>
      <c r="H59" s="8"/>
      <c r="I59" s="8"/>
      <c r="J59" s="8"/>
      <c r="K59" s="8"/>
    </row>
    <row r="60" spans="1:11" ht="22.5">
      <c r="A60" s="71" t="s">
        <v>278</v>
      </c>
      <c r="B60" s="72" t="s">
        <v>326</v>
      </c>
      <c r="C60" s="72"/>
      <c r="D60" s="74">
        <f>D61</f>
        <v>1000</v>
      </c>
      <c r="E60" s="63">
        <f>E61</f>
        <v>0</v>
      </c>
      <c r="F60" s="51">
        <f t="shared" si="1"/>
        <v>0</v>
      </c>
      <c r="G60" s="8"/>
      <c r="H60" s="8"/>
      <c r="I60" s="8"/>
      <c r="J60" s="8"/>
      <c r="K60" s="8"/>
    </row>
    <row r="61" spans="1:11" ht="22.5">
      <c r="A61" s="76" t="s">
        <v>35</v>
      </c>
      <c r="B61" s="72" t="s">
        <v>326</v>
      </c>
      <c r="C61" s="72" t="s">
        <v>19</v>
      </c>
      <c r="D61" s="74">
        <f>D62</f>
        <v>1000</v>
      </c>
      <c r="E61" s="62">
        <v>0</v>
      </c>
      <c r="F61" s="51">
        <f t="shared" si="1"/>
        <v>0</v>
      </c>
      <c r="G61" s="8"/>
      <c r="H61" s="8"/>
      <c r="I61" s="8"/>
      <c r="J61" s="8"/>
      <c r="K61" s="8"/>
    </row>
    <row r="62" spans="1:11" ht="22.5">
      <c r="A62" s="76" t="s">
        <v>21</v>
      </c>
      <c r="B62" s="72" t="s">
        <v>326</v>
      </c>
      <c r="C62" s="72" t="s">
        <v>20</v>
      </c>
      <c r="D62" s="74">
        <v>1000</v>
      </c>
      <c r="E62" s="63">
        <f>E63</f>
        <v>0</v>
      </c>
      <c r="F62" s="51">
        <f t="shared" si="1"/>
        <v>0</v>
      </c>
      <c r="G62" s="8"/>
      <c r="H62" s="8"/>
      <c r="I62" s="8"/>
      <c r="J62" s="8"/>
      <c r="K62" s="8"/>
    </row>
    <row r="63" spans="1:11" ht="112.5">
      <c r="A63" s="71" t="s">
        <v>279</v>
      </c>
      <c r="B63" s="72" t="s">
        <v>130</v>
      </c>
      <c r="C63" s="72"/>
      <c r="D63" s="74">
        <f>D64</f>
        <v>1960</v>
      </c>
      <c r="E63" s="62">
        <f>E64</f>
        <v>0</v>
      </c>
      <c r="F63" s="51">
        <f t="shared" si="1"/>
        <v>0</v>
      </c>
      <c r="G63" s="8"/>
      <c r="H63" s="8"/>
      <c r="I63" s="8"/>
      <c r="J63" s="8"/>
      <c r="K63" s="8"/>
    </row>
    <row r="64" spans="1:11" ht="12.75">
      <c r="A64" s="76" t="s">
        <v>30</v>
      </c>
      <c r="B64" s="72" t="s">
        <v>130</v>
      </c>
      <c r="C64" s="72" t="s">
        <v>31</v>
      </c>
      <c r="D64" s="74">
        <f>D65</f>
        <v>1960</v>
      </c>
      <c r="E64" s="63">
        <v>0</v>
      </c>
      <c r="F64" s="51">
        <f t="shared" si="1"/>
        <v>0</v>
      </c>
      <c r="G64" s="8"/>
      <c r="H64" s="8"/>
      <c r="I64" s="8"/>
      <c r="J64" s="8"/>
      <c r="K64" s="8"/>
    </row>
    <row r="65" spans="1:11" ht="12.75">
      <c r="A65" s="92" t="s">
        <v>6</v>
      </c>
      <c r="B65" s="72" t="s">
        <v>130</v>
      </c>
      <c r="C65" s="72" t="s">
        <v>14</v>
      </c>
      <c r="D65" s="74">
        <v>1960</v>
      </c>
      <c r="E65" s="62">
        <f>E66</f>
        <v>0</v>
      </c>
      <c r="F65" s="51">
        <f t="shared" si="1"/>
        <v>0</v>
      </c>
      <c r="G65" s="8"/>
      <c r="H65" s="8"/>
      <c r="I65" s="8"/>
      <c r="J65" s="8"/>
      <c r="K65" s="8"/>
    </row>
    <row r="66" spans="1:11" ht="112.5">
      <c r="A66" s="71" t="s">
        <v>280</v>
      </c>
      <c r="B66" s="72" t="s">
        <v>131</v>
      </c>
      <c r="C66" s="72"/>
      <c r="D66" s="74">
        <f>D67</f>
        <v>1100</v>
      </c>
      <c r="E66" s="63">
        <f>E67</f>
        <v>0</v>
      </c>
      <c r="F66" s="51">
        <f t="shared" si="1"/>
        <v>0</v>
      </c>
      <c r="G66" s="8"/>
      <c r="H66" s="8"/>
      <c r="I66" s="8"/>
      <c r="J66" s="8"/>
      <c r="K66" s="8"/>
    </row>
    <row r="67" spans="1:11" ht="12.75">
      <c r="A67" s="76" t="s">
        <v>30</v>
      </c>
      <c r="B67" s="72" t="s">
        <v>131</v>
      </c>
      <c r="C67" s="72" t="s">
        <v>31</v>
      </c>
      <c r="D67" s="74">
        <f>D68</f>
        <v>1100</v>
      </c>
      <c r="E67" s="63">
        <v>0</v>
      </c>
      <c r="F67" s="51">
        <f t="shared" si="1"/>
        <v>0</v>
      </c>
      <c r="G67" s="8"/>
      <c r="H67" s="8"/>
      <c r="I67" s="8"/>
      <c r="J67" s="8"/>
      <c r="K67" s="8"/>
    </row>
    <row r="68" spans="1:11" ht="12.75">
      <c r="A68" s="92" t="s">
        <v>6</v>
      </c>
      <c r="B68" s="72" t="s">
        <v>131</v>
      </c>
      <c r="C68" s="72" t="s">
        <v>14</v>
      </c>
      <c r="D68" s="74">
        <v>1100</v>
      </c>
      <c r="E68" s="62">
        <f>E69</f>
        <v>0</v>
      </c>
      <c r="F68" s="51">
        <f t="shared" si="1"/>
        <v>0</v>
      </c>
      <c r="G68" s="8"/>
      <c r="H68" s="8"/>
      <c r="I68" s="8"/>
      <c r="J68" s="8"/>
      <c r="K68" s="8"/>
    </row>
    <row r="69" spans="1:11" ht="123.75">
      <c r="A69" s="85" t="s">
        <v>281</v>
      </c>
      <c r="B69" s="72" t="s">
        <v>132</v>
      </c>
      <c r="C69" s="72"/>
      <c r="D69" s="74">
        <f>D70</f>
        <v>600</v>
      </c>
      <c r="E69" s="63">
        <f>E70</f>
        <v>0</v>
      </c>
      <c r="F69" s="51">
        <f t="shared" si="1"/>
        <v>0</v>
      </c>
      <c r="G69" s="8"/>
      <c r="H69" s="8"/>
      <c r="I69" s="8"/>
      <c r="J69" s="8"/>
      <c r="K69" s="8"/>
    </row>
    <row r="70" spans="1:11" ht="12.75">
      <c r="A70" s="76" t="s">
        <v>30</v>
      </c>
      <c r="B70" s="72" t="s">
        <v>132</v>
      </c>
      <c r="C70" s="72" t="s">
        <v>31</v>
      </c>
      <c r="D70" s="74">
        <f>D71</f>
        <v>600</v>
      </c>
      <c r="E70" s="63">
        <f>E71</f>
        <v>0</v>
      </c>
      <c r="F70" s="51">
        <f t="shared" si="1"/>
        <v>0</v>
      </c>
      <c r="G70" s="8"/>
      <c r="H70" s="8"/>
      <c r="I70" s="8"/>
      <c r="J70" s="8"/>
      <c r="K70" s="8"/>
    </row>
    <row r="71" spans="1:11" ht="12.75">
      <c r="A71" s="92" t="s">
        <v>6</v>
      </c>
      <c r="B71" s="72" t="s">
        <v>132</v>
      </c>
      <c r="C71" s="72" t="s">
        <v>14</v>
      </c>
      <c r="D71" s="74">
        <v>600</v>
      </c>
      <c r="E71" s="62">
        <v>0</v>
      </c>
      <c r="F71" s="51">
        <f t="shared" si="1"/>
        <v>0</v>
      </c>
      <c r="G71" s="8"/>
      <c r="H71" s="8"/>
      <c r="I71" s="8"/>
      <c r="J71" s="8"/>
      <c r="K71" s="8"/>
    </row>
    <row r="72" spans="1:11" ht="22.5">
      <c r="A72" s="106" t="s">
        <v>282</v>
      </c>
      <c r="B72" s="72" t="s">
        <v>327</v>
      </c>
      <c r="C72" s="72"/>
      <c r="D72" s="74">
        <f>D73</f>
        <v>1700</v>
      </c>
      <c r="E72" s="63">
        <f>E73</f>
        <v>0</v>
      </c>
      <c r="F72" s="51">
        <f t="shared" si="1"/>
        <v>0</v>
      </c>
      <c r="G72" s="8"/>
      <c r="H72" s="8"/>
      <c r="I72" s="8"/>
      <c r="J72" s="8"/>
      <c r="K72" s="8"/>
    </row>
    <row r="73" spans="1:11" ht="22.5">
      <c r="A73" s="76" t="s">
        <v>35</v>
      </c>
      <c r="B73" s="72" t="s">
        <v>327</v>
      </c>
      <c r="C73" s="72" t="s">
        <v>19</v>
      </c>
      <c r="D73" s="74">
        <f>D74</f>
        <v>1700</v>
      </c>
      <c r="E73" s="63">
        <f>E74</f>
        <v>0</v>
      </c>
      <c r="F73" s="51">
        <f t="shared" si="1"/>
        <v>0</v>
      </c>
      <c r="G73" s="8"/>
      <c r="H73" s="8"/>
      <c r="I73" s="8"/>
      <c r="J73" s="8"/>
      <c r="K73" s="8"/>
    </row>
    <row r="74" spans="1:11" ht="22.5">
      <c r="A74" s="76" t="s">
        <v>21</v>
      </c>
      <c r="B74" s="72" t="s">
        <v>327</v>
      </c>
      <c r="C74" s="72" t="s">
        <v>20</v>
      </c>
      <c r="D74" s="74">
        <v>1700</v>
      </c>
      <c r="E74" s="62">
        <f>E75+E78</f>
        <v>0</v>
      </c>
      <c r="F74" s="51">
        <f t="shared" si="1"/>
        <v>0</v>
      </c>
      <c r="G74" s="8"/>
      <c r="H74" s="8"/>
      <c r="I74" s="8"/>
      <c r="J74" s="8"/>
      <c r="K74" s="8"/>
    </row>
    <row r="75" spans="1:11" ht="67.5">
      <c r="A75" s="71" t="s">
        <v>70</v>
      </c>
      <c r="B75" s="72" t="s">
        <v>133</v>
      </c>
      <c r="C75" s="72"/>
      <c r="D75" s="74">
        <f>D76+D80</f>
        <v>88400</v>
      </c>
      <c r="E75" s="63">
        <f>E76</f>
        <v>0</v>
      </c>
      <c r="F75" s="51">
        <f t="shared" si="1"/>
        <v>0</v>
      </c>
      <c r="G75" s="8"/>
      <c r="H75" s="8"/>
      <c r="I75" s="8"/>
      <c r="J75" s="8"/>
      <c r="K75" s="8"/>
    </row>
    <row r="76" spans="1:11" ht="33.75">
      <c r="A76" s="71" t="s">
        <v>134</v>
      </c>
      <c r="B76" s="72" t="s">
        <v>135</v>
      </c>
      <c r="C76" s="72"/>
      <c r="D76" s="74">
        <f>D77</f>
        <v>48800</v>
      </c>
      <c r="E76" s="63">
        <f>E77</f>
        <v>0</v>
      </c>
      <c r="F76" s="51">
        <f t="shared" si="1"/>
        <v>0</v>
      </c>
      <c r="G76" s="8"/>
      <c r="H76" s="8"/>
      <c r="I76" s="8"/>
      <c r="J76" s="8"/>
      <c r="K76" s="8"/>
    </row>
    <row r="77" spans="1:11" ht="112.5">
      <c r="A77" s="71" t="s">
        <v>283</v>
      </c>
      <c r="B77" s="72" t="s">
        <v>136</v>
      </c>
      <c r="C77" s="72"/>
      <c r="D77" s="74">
        <f>D78</f>
        <v>48800</v>
      </c>
      <c r="E77" s="62">
        <v>0</v>
      </c>
      <c r="F77" s="51">
        <f t="shared" si="1"/>
        <v>0</v>
      </c>
      <c r="G77" s="8"/>
      <c r="H77" s="8"/>
      <c r="I77" s="8"/>
      <c r="J77" s="8"/>
      <c r="K77" s="8"/>
    </row>
    <row r="78" spans="1:11" ht="12.75">
      <c r="A78" s="76" t="s">
        <v>30</v>
      </c>
      <c r="B78" s="72" t="s">
        <v>136</v>
      </c>
      <c r="C78" s="72" t="s">
        <v>31</v>
      </c>
      <c r="D78" s="74">
        <f>D79</f>
        <v>48800</v>
      </c>
      <c r="E78" s="58">
        <f>E79</f>
        <v>0</v>
      </c>
      <c r="F78" s="51">
        <f t="shared" si="1"/>
        <v>0</v>
      </c>
      <c r="G78" s="8"/>
      <c r="H78" s="8"/>
      <c r="I78" s="8"/>
      <c r="J78" s="8"/>
      <c r="K78" s="8"/>
    </row>
    <row r="79" spans="1:11" ht="12.75">
      <c r="A79" s="92" t="s">
        <v>6</v>
      </c>
      <c r="B79" s="72" t="s">
        <v>136</v>
      </c>
      <c r="C79" s="72" t="s">
        <v>14</v>
      </c>
      <c r="D79" s="74">
        <f>45370+3430</f>
        <v>48800</v>
      </c>
      <c r="E79" s="63">
        <f>E80</f>
        <v>0</v>
      </c>
      <c r="F79" s="51">
        <f t="shared" si="1"/>
        <v>0</v>
      </c>
      <c r="G79" s="8"/>
      <c r="H79" s="8"/>
      <c r="I79" s="8"/>
      <c r="J79" s="8"/>
      <c r="K79" s="8"/>
    </row>
    <row r="80" spans="1:11" ht="22.5">
      <c r="A80" s="71" t="s">
        <v>137</v>
      </c>
      <c r="B80" s="72" t="s">
        <v>138</v>
      </c>
      <c r="C80" s="72"/>
      <c r="D80" s="74">
        <f>D81</f>
        <v>39600</v>
      </c>
      <c r="E80" s="63">
        <v>0</v>
      </c>
      <c r="F80" s="51">
        <f t="shared" si="1"/>
        <v>0</v>
      </c>
      <c r="G80" s="8"/>
      <c r="H80" s="8"/>
      <c r="I80" s="8"/>
      <c r="J80" s="8"/>
      <c r="K80" s="8"/>
    </row>
    <row r="81" spans="1:11" ht="123.75">
      <c r="A81" s="71" t="s">
        <v>284</v>
      </c>
      <c r="B81" s="72" t="s">
        <v>139</v>
      </c>
      <c r="C81" s="72"/>
      <c r="D81" s="74">
        <f>D82</f>
        <v>39600</v>
      </c>
      <c r="E81" s="63">
        <v>0</v>
      </c>
      <c r="F81" s="51">
        <f t="shared" si="1"/>
        <v>0</v>
      </c>
      <c r="G81" s="8"/>
      <c r="H81" s="8"/>
      <c r="I81" s="8"/>
      <c r="J81" s="8"/>
      <c r="K81" s="8"/>
    </row>
    <row r="82" spans="1:11" ht="12.75">
      <c r="A82" s="76" t="s">
        <v>30</v>
      </c>
      <c r="B82" s="72" t="s">
        <v>139</v>
      </c>
      <c r="C82" s="72" t="s">
        <v>31</v>
      </c>
      <c r="D82" s="74">
        <f>D83</f>
        <v>39600</v>
      </c>
      <c r="E82" s="63">
        <v>0</v>
      </c>
      <c r="F82" s="51">
        <f t="shared" si="1"/>
        <v>0</v>
      </c>
      <c r="G82" s="8"/>
      <c r="H82" s="8"/>
      <c r="I82" s="8"/>
      <c r="J82" s="8"/>
      <c r="K82" s="8"/>
    </row>
    <row r="83" spans="1:11" ht="12.75">
      <c r="A83" s="92" t="s">
        <v>6</v>
      </c>
      <c r="B83" s="72" t="s">
        <v>139</v>
      </c>
      <c r="C83" s="72" t="s">
        <v>14</v>
      </c>
      <c r="D83" s="74">
        <f>38100+1500</f>
        <v>39600</v>
      </c>
      <c r="E83" s="63">
        <v>0</v>
      </c>
      <c r="F83" s="51">
        <f t="shared" si="1"/>
        <v>0</v>
      </c>
      <c r="G83" s="8"/>
      <c r="H83" s="8"/>
      <c r="I83" s="8"/>
      <c r="J83" s="8"/>
      <c r="K83" s="8"/>
    </row>
    <row r="84" spans="1:11" ht="22.5">
      <c r="A84" s="76" t="s">
        <v>71</v>
      </c>
      <c r="B84" s="72" t="s">
        <v>140</v>
      </c>
      <c r="C84" s="72"/>
      <c r="D84" s="74">
        <f>D85</f>
        <v>9320</v>
      </c>
      <c r="E84" s="63">
        <v>0</v>
      </c>
      <c r="F84" s="51">
        <f t="shared" si="1"/>
        <v>0</v>
      </c>
      <c r="G84" s="8"/>
      <c r="H84" s="8"/>
      <c r="I84" s="8"/>
      <c r="J84" s="8"/>
      <c r="K84" s="8"/>
    </row>
    <row r="85" spans="1:11" ht="33.75">
      <c r="A85" s="71" t="s">
        <v>141</v>
      </c>
      <c r="B85" s="72" t="s">
        <v>142</v>
      </c>
      <c r="C85" s="72"/>
      <c r="D85" s="74">
        <f>D86+D89+D92+D95+D98</f>
        <v>9320</v>
      </c>
      <c r="E85" s="63">
        <v>0</v>
      </c>
      <c r="F85" s="51">
        <f t="shared" si="1"/>
        <v>0</v>
      </c>
      <c r="G85" s="8"/>
      <c r="H85" s="8"/>
      <c r="I85" s="8"/>
      <c r="J85" s="8"/>
      <c r="K85" s="8"/>
    </row>
    <row r="86" spans="1:11" ht="112.5">
      <c r="A86" s="71" t="s">
        <v>285</v>
      </c>
      <c r="B86" s="72" t="s">
        <v>143</v>
      </c>
      <c r="C86" s="72"/>
      <c r="D86" s="74">
        <f>D87</f>
        <v>2600</v>
      </c>
      <c r="E86" s="63">
        <v>0</v>
      </c>
      <c r="F86" s="51">
        <f t="shared" si="1"/>
        <v>0</v>
      </c>
      <c r="G86" s="8"/>
      <c r="H86" s="8"/>
      <c r="I86" s="8"/>
      <c r="J86" s="8"/>
      <c r="K86" s="8"/>
    </row>
    <row r="87" spans="1:11" ht="12.75">
      <c r="A87" s="76" t="s">
        <v>30</v>
      </c>
      <c r="B87" s="72" t="s">
        <v>143</v>
      </c>
      <c r="C87" s="73">
        <v>500</v>
      </c>
      <c r="D87" s="74">
        <f>D88</f>
        <v>2600</v>
      </c>
      <c r="E87" s="63">
        <v>0</v>
      </c>
      <c r="F87" s="51">
        <f t="shared" si="1"/>
        <v>0</v>
      </c>
      <c r="G87" s="8"/>
      <c r="H87" s="8"/>
      <c r="I87" s="8"/>
      <c r="J87" s="8"/>
      <c r="K87" s="8"/>
    </row>
    <row r="88" spans="1:11" ht="12.75">
      <c r="A88" s="92" t="s">
        <v>6</v>
      </c>
      <c r="B88" s="72" t="s">
        <v>143</v>
      </c>
      <c r="C88" s="73">
        <v>540</v>
      </c>
      <c r="D88" s="74">
        <v>2600</v>
      </c>
      <c r="E88" s="63">
        <v>0</v>
      </c>
      <c r="F88" s="51">
        <f t="shared" si="1"/>
        <v>0</v>
      </c>
      <c r="G88" s="8"/>
      <c r="H88" s="8"/>
      <c r="I88" s="8"/>
      <c r="J88" s="8"/>
      <c r="K88" s="8"/>
    </row>
    <row r="89" spans="1:11" ht="123.75">
      <c r="A89" s="85" t="s">
        <v>286</v>
      </c>
      <c r="B89" s="72" t="s">
        <v>144</v>
      </c>
      <c r="C89" s="73"/>
      <c r="D89" s="74">
        <f>D90</f>
        <v>4800</v>
      </c>
      <c r="E89" s="63">
        <v>0</v>
      </c>
      <c r="F89" s="51">
        <f t="shared" si="1"/>
        <v>0</v>
      </c>
      <c r="G89" s="8"/>
      <c r="H89" s="8"/>
      <c r="I89" s="8"/>
      <c r="J89" s="8"/>
      <c r="K89" s="8"/>
    </row>
    <row r="90" spans="1:11" ht="12.75">
      <c r="A90" s="76" t="s">
        <v>30</v>
      </c>
      <c r="B90" s="72" t="s">
        <v>144</v>
      </c>
      <c r="C90" s="73">
        <v>500</v>
      </c>
      <c r="D90" s="74">
        <f>D91</f>
        <v>4800</v>
      </c>
      <c r="E90" s="62">
        <v>0</v>
      </c>
      <c r="F90" s="51">
        <f t="shared" si="1"/>
        <v>0</v>
      </c>
      <c r="G90" s="8"/>
      <c r="H90" s="8"/>
      <c r="I90" s="8"/>
      <c r="J90" s="8"/>
      <c r="K90" s="8"/>
    </row>
    <row r="91" spans="1:11" ht="12.75">
      <c r="A91" s="92" t="s">
        <v>6</v>
      </c>
      <c r="B91" s="72" t="s">
        <v>144</v>
      </c>
      <c r="C91" s="73">
        <v>540</v>
      </c>
      <c r="D91" s="74">
        <v>4800</v>
      </c>
      <c r="E91" s="63">
        <v>0</v>
      </c>
      <c r="F91" s="51">
        <f t="shared" si="1"/>
        <v>0</v>
      </c>
      <c r="G91" s="8"/>
      <c r="H91" s="8"/>
      <c r="I91" s="8"/>
      <c r="J91" s="8"/>
      <c r="K91" s="8"/>
    </row>
    <row r="92" spans="1:11" ht="12.75">
      <c r="A92" s="71" t="s">
        <v>287</v>
      </c>
      <c r="B92" s="72" t="s">
        <v>145</v>
      </c>
      <c r="C92" s="73"/>
      <c r="D92" s="74">
        <f>D93</f>
        <v>1430</v>
      </c>
      <c r="E92" s="63">
        <v>0</v>
      </c>
      <c r="F92" s="51">
        <f t="shared" si="1"/>
        <v>0</v>
      </c>
      <c r="G92" s="8"/>
      <c r="H92" s="8"/>
      <c r="I92" s="8"/>
      <c r="J92" s="8"/>
      <c r="K92" s="8"/>
    </row>
    <row r="93" spans="1:11" ht="22.5">
      <c r="A93" s="76" t="s">
        <v>35</v>
      </c>
      <c r="B93" s="72" t="s">
        <v>145</v>
      </c>
      <c r="C93" s="73">
        <v>200</v>
      </c>
      <c r="D93" s="74">
        <f>D94</f>
        <v>1430</v>
      </c>
      <c r="E93" s="63">
        <v>0</v>
      </c>
      <c r="F93" s="51">
        <f t="shared" si="1"/>
        <v>0</v>
      </c>
      <c r="G93" s="8"/>
      <c r="H93" s="8"/>
      <c r="I93" s="8"/>
      <c r="J93" s="8"/>
      <c r="K93" s="8"/>
    </row>
    <row r="94" spans="1:11" ht="22.5">
      <c r="A94" s="76" t="s">
        <v>21</v>
      </c>
      <c r="B94" s="72" t="s">
        <v>145</v>
      </c>
      <c r="C94" s="73">
        <v>240</v>
      </c>
      <c r="D94" s="74">
        <v>1430</v>
      </c>
      <c r="E94" s="63">
        <v>0</v>
      </c>
      <c r="F94" s="51">
        <f t="shared" si="1"/>
        <v>0</v>
      </c>
      <c r="G94" s="8"/>
      <c r="H94" s="8"/>
      <c r="I94" s="8"/>
      <c r="J94" s="8"/>
      <c r="K94" s="8"/>
    </row>
    <row r="95" spans="1:11" ht="112.5">
      <c r="A95" s="85" t="s">
        <v>288</v>
      </c>
      <c r="B95" s="72" t="s">
        <v>146</v>
      </c>
      <c r="C95" s="73"/>
      <c r="D95" s="74">
        <f>D96</f>
        <v>290</v>
      </c>
      <c r="E95" s="63">
        <v>0</v>
      </c>
      <c r="F95" s="51">
        <f t="shared" si="1"/>
        <v>0</v>
      </c>
      <c r="G95" s="8"/>
      <c r="H95" s="8"/>
      <c r="I95" s="8"/>
      <c r="J95" s="8"/>
      <c r="K95" s="8"/>
    </row>
    <row r="96" spans="1:11" ht="12.75">
      <c r="A96" s="76" t="s">
        <v>30</v>
      </c>
      <c r="B96" s="72" t="s">
        <v>146</v>
      </c>
      <c r="C96" s="73">
        <v>500</v>
      </c>
      <c r="D96" s="74">
        <f>D97</f>
        <v>290</v>
      </c>
      <c r="E96" s="63">
        <v>0</v>
      </c>
      <c r="F96" s="51">
        <f t="shared" si="1"/>
        <v>0</v>
      </c>
      <c r="G96" s="8"/>
      <c r="H96" s="8"/>
      <c r="I96" s="8"/>
      <c r="J96" s="8"/>
      <c r="K96" s="8"/>
    </row>
    <row r="97" spans="1:11" ht="12.75">
      <c r="A97" s="92" t="s">
        <v>6</v>
      </c>
      <c r="B97" s="72" t="s">
        <v>146</v>
      </c>
      <c r="C97" s="73">
        <v>540</v>
      </c>
      <c r="D97" s="74">
        <v>290</v>
      </c>
      <c r="E97" s="63">
        <v>0</v>
      </c>
      <c r="F97" s="51">
        <f t="shared" si="1"/>
        <v>0</v>
      </c>
      <c r="G97" s="8"/>
      <c r="H97" s="8"/>
      <c r="I97" s="8"/>
      <c r="J97" s="8"/>
      <c r="K97" s="8"/>
    </row>
    <row r="98" spans="1:11" ht="112.5">
      <c r="A98" s="85" t="s">
        <v>289</v>
      </c>
      <c r="B98" s="72" t="s">
        <v>328</v>
      </c>
      <c r="C98" s="73"/>
      <c r="D98" s="74">
        <f>D99</f>
        <v>200</v>
      </c>
      <c r="E98" s="63">
        <v>0</v>
      </c>
      <c r="F98" s="51">
        <f t="shared" si="1"/>
        <v>0</v>
      </c>
      <c r="G98" s="8"/>
      <c r="H98" s="8"/>
      <c r="I98" s="8"/>
      <c r="J98" s="8"/>
      <c r="K98" s="8"/>
    </row>
    <row r="99" spans="1:11" ht="12.75">
      <c r="A99" s="76" t="s">
        <v>30</v>
      </c>
      <c r="B99" s="72" t="s">
        <v>328</v>
      </c>
      <c r="C99" s="73">
        <v>500</v>
      </c>
      <c r="D99" s="74">
        <f>D100</f>
        <v>200</v>
      </c>
      <c r="E99" s="63">
        <v>0</v>
      </c>
      <c r="F99" s="51">
        <f t="shared" si="1"/>
        <v>0</v>
      </c>
      <c r="G99" s="8"/>
      <c r="H99" s="8"/>
      <c r="I99" s="8"/>
      <c r="J99" s="8"/>
      <c r="K99" s="8"/>
    </row>
    <row r="100" spans="1:11" ht="12.75">
      <c r="A100" s="92" t="s">
        <v>6</v>
      </c>
      <c r="B100" s="72" t="s">
        <v>328</v>
      </c>
      <c r="C100" s="73">
        <v>540</v>
      </c>
      <c r="D100" s="74">
        <v>200</v>
      </c>
      <c r="E100" s="63">
        <v>0</v>
      </c>
      <c r="F100" s="51">
        <f t="shared" si="1"/>
        <v>0</v>
      </c>
      <c r="G100" s="8"/>
      <c r="H100" s="8"/>
      <c r="I100" s="8"/>
      <c r="J100" s="8"/>
      <c r="K100" s="8"/>
    </row>
    <row r="101" spans="1:11" ht="22.5">
      <c r="A101" s="84" t="s">
        <v>72</v>
      </c>
      <c r="B101" s="72" t="s">
        <v>147</v>
      </c>
      <c r="C101" s="72"/>
      <c r="D101" s="74">
        <f aca="true" t="shared" si="7" ref="D101:E104">D102</f>
        <v>218</v>
      </c>
      <c r="E101" s="63">
        <f t="shared" si="7"/>
        <v>54.5</v>
      </c>
      <c r="F101" s="51">
        <f t="shared" si="1"/>
        <v>25</v>
      </c>
      <c r="G101" s="8"/>
      <c r="H101" s="8"/>
      <c r="I101" s="8"/>
      <c r="J101" s="8"/>
      <c r="K101" s="8"/>
    </row>
    <row r="102" spans="1:11" ht="22.5">
      <c r="A102" s="71" t="s">
        <v>148</v>
      </c>
      <c r="B102" s="72" t="s">
        <v>149</v>
      </c>
      <c r="C102" s="72"/>
      <c r="D102" s="74">
        <f t="shared" si="7"/>
        <v>218</v>
      </c>
      <c r="E102" s="63">
        <f t="shared" si="7"/>
        <v>54.5</v>
      </c>
      <c r="F102" s="51">
        <f t="shared" si="1"/>
        <v>25</v>
      </c>
      <c r="G102" s="8"/>
      <c r="H102" s="8"/>
      <c r="I102" s="8"/>
      <c r="J102" s="8"/>
      <c r="K102" s="8"/>
    </row>
    <row r="103" spans="1:11" ht="90">
      <c r="A103" s="71" t="s">
        <v>290</v>
      </c>
      <c r="B103" s="72" t="s">
        <v>150</v>
      </c>
      <c r="C103" s="72"/>
      <c r="D103" s="74">
        <f t="shared" si="7"/>
        <v>218</v>
      </c>
      <c r="E103" s="63">
        <f t="shared" si="7"/>
        <v>54.5</v>
      </c>
      <c r="F103" s="51">
        <f t="shared" si="1"/>
        <v>25</v>
      </c>
      <c r="G103" s="8"/>
      <c r="H103" s="8"/>
      <c r="I103" s="8"/>
      <c r="J103" s="8"/>
      <c r="K103" s="8"/>
    </row>
    <row r="104" spans="1:11" ht="12.75">
      <c r="A104" s="76" t="s">
        <v>30</v>
      </c>
      <c r="B104" s="72" t="s">
        <v>150</v>
      </c>
      <c r="C104" s="72" t="s">
        <v>31</v>
      </c>
      <c r="D104" s="74">
        <f t="shared" si="7"/>
        <v>218</v>
      </c>
      <c r="E104" s="63">
        <f t="shared" si="7"/>
        <v>54.5</v>
      </c>
      <c r="F104" s="51">
        <f t="shared" si="1"/>
        <v>25</v>
      </c>
      <c r="G104" s="8"/>
      <c r="H104" s="8"/>
      <c r="I104" s="8"/>
      <c r="J104" s="8"/>
      <c r="K104" s="8"/>
    </row>
    <row r="105" spans="1:11" ht="12.75">
      <c r="A105" s="92" t="s">
        <v>6</v>
      </c>
      <c r="B105" s="72" t="s">
        <v>150</v>
      </c>
      <c r="C105" s="72" t="s">
        <v>14</v>
      </c>
      <c r="D105" s="74">
        <v>218</v>
      </c>
      <c r="E105" s="63">
        <v>54.5</v>
      </c>
      <c r="F105" s="51">
        <f t="shared" si="1"/>
        <v>25</v>
      </c>
      <c r="G105" s="8"/>
      <c r="H105" s="8"/>
      <c r="I105" s="8"/>
      <c r="J105" s="8"/>
      <c r="K105" s="8"/>
    </row>
    <row r="106" spans="1:11" ht="22.5">
      <c r="A106" s="77" t="s">
        <v>73</v>
      </c>
      <c r="B106" s="78" t="s">
        <v>157</v>
      </c>
      <c r="C106" s="78"/>
      <c r="D106" s="83">
        <f>D107+D126+D130</f>
        <v>48140</v>
      </c>
      <c r="E106" s="83">
        <f>E107+E126+E130</f>
        <v>5594.26</v>
      </c>
      <c r="F106" s="70">
        <f t="shared" si="1"/>
        <v>11.620814291649356</v>
      </c>
      <c r="G106" s="8"/>
      <c r="H106" s="8"/>
      <c r="I106" s="8"/>
      <c r="J106" s="8"/>
      <c r="K106" s="8"/>
    </row>
    <row r="107" spans="1:11" ht="22.5">
      <c r="A107" s="71" t="s">
        <v>151</v>
      </c>
      <c r="B107" s="72" t="s">
        <v>158</v>
      </c>
      <c r="C107" s="72"/>
      <c r="D107" s="74">
        <f>D108+D114+D111+D117+D120+D123</f>
        <v>9940</v>
      </c>
      <c r="E107" s="63">
        <f>E110+E113+E116+E119+E122+E125</f>
        <v>39.625</v>
      </c>
      <c r="F107" s="51">
        <f t="shared" si="1"/>
        <v>0.39864185110663986</v>
      </c>
      <c r="G107" s="8"/>
      <c r="H107" s="8"/>
      <c r="I107" s="8"/>
      <c r="J107" s="8"/>
      <c r="K107" s="8"/>
    </row>
    <row r="108" spans="1:11" ht="33.75">
      <c r="A108" s="71" t="s">
        <v>152</v>
      </c>
      <c r="B108" s="72" t="s">
        <v>159</v>
      </c>
      <c r="C108" s="88"/>
      <c r="D108" s="52">
        <f>D109</f>
        <v>3500</v>
      </c>
      <c r="E108" s="63">
        <v>0</v>
      </c>
      <c r="F108" s="51">
        <f t="shared" si="1"/>
        <v>0</v>
      </c>
      <c r="G108" s="8"/>
      <c r="H108" s="8"/>
      <c r="I108" s="8"/>
      <c r="J108" s="8"/>
      <c r="K108" s="8"/>
    </row>
    <row r="109" spans="1:11" ht="22.5">
      <c r="A109" s="76" t="s">
        <v>35</v>
      </c>
      <c r="B109" s="72" t="s">
        <v>159</v>
      </c>
      <c r="C109" s="72" t="s">
        <v>19</v>
      </c>
      <c r="D109" s="52">
        <f>D110</f>
        <v>3500</v>
      </c>
      <c r="E109" s="63">
        <v>0</v>
      </c>
      <c r="F109" s="51">
        <f t="shared" si="1"/>
        <v>0</v>
      </c>
      <c r="G109" s="8"/>
      <c r="H109" s="8"/>
      <c r="I109" s="8"/>
      <c r="J109" s="8"/>
      <c r="K109" s="8"/>
    </row>
    <row r="110" spans="1:11" ht="22.5">
      <c r="A110" s="76" t="s">
        <v>21</v>
      </c>
      <c r="B110" s="72" t="s">
        <v>159</v>
      </c>
      <c r="C110" s="72" t="s">
        <v>20</v>
      </c>
      <c r="D110" s="52">
        <v>3500</v>
      </c>
      <c r="E110" s="63">
        <v>0</v>
      </c>
      <c r="F110" s="51">
        <f t="shared" si="1"/>
        <v>0</v>
      </c>
      <c r="G110" s="8"/>
      <c r="H110" s="8"/>
      <c r="I110" s="8"/>
      <c r="J110" s="8"/>
      <c r="K110" s="8"/>
    </row>
    <row r="111" spans="1:11" ht="22.5">
      <c r="A111" s="71" t="s">
        <v>153</v>
      </c>
      <c r="B111" s="72" t="s">
        <v>160</v>
      </c>
      <c r="C111" s="89"/>
      <c r="D111" s="90">
        <f>D112</f>
        <v>40</v>
      </c>
      <c r="E111" s="63">
        <f>E112</f>
        <v>39.625</v>
      </c>
      <c r="F111" s="51">
        <f t="shared" si="1"/>
        <v>99.0625</v>
      </c>
      <c r="G111" s="8"/>
      <c r="H111" s="8"/>
      <c r="I111" s="8"/>
      <c r="J111" s="8"/>
      <c r="K111" s="8"/>
    </row>
    <row r="112" spans="1:11" ht="22.5">
      <c r="A112" s="76" t="s">
        <v>35</v>
      </c>
      <c r="B112" s="72" t="s">
        <v>160</v>
      </c>
      <c r="C112" s="89" t="s">
        <v>19</v>
      </c>
      <c r="D112" s="90">
        <f>D113</f>
        <v>40</v>
      </c>
      <c r="E112" s="63">
        <f>E113</f>
        <v>39.625</v>
      </c>
      <c r="F112" s="51">
        <f t="shared" si="1"/>
        <v>99.0625</v>
      </c>
      <c r="G112" s="8"/>
      <c r="H112" s="8"/>
      <c r="I112" s="8"/>
      <c r="J112" s="8"/>
      <c r="K112" s="8"/>
    </row>
    <row r="113" spans="1:11" ht="22.5">
      <c r="A113" s="76" t="s">
        <v>21</v>
      </c>
      <c r="B113" s="72" t="s">
        <v>160</v>
      </c>
      <c r="C113" s="89" t="s">
        <v>20</v>
      </c>
      <c r="D113" s="90">
        <v>40</v>
      </c>
      <c r="E113" s="63">
        <v>39.625</v>
      </c>
      <c r="F113" s="51">
        <f t="shared" si="1"/>
        <v>99.0625</v>
      </c>
      <c r="G113" s="8"/>
      <c r="H113" s="8"/>
      <c r="I113" s="8"/>
      <c r="J113" s="8"/>
      <c r="K113" s="8"/>
    </row>
    <row r="114" spans="1:11" ht="22.5">
      <c r="A114" s="71" t="s">
        <v>291</v>
      </c>
      <c r="B114" s="72" t="s">
        <v>329</v>
      </c>
      <c r="C114" s="89"/>
      <c r="D114" s="90">
        <f>D115</f>
        <v>1800</v>
      </c>
      <c r="E114" s="63">
        <v>0</v>
      </c>
      <c r="F114" s="51">
        <f t="shared" si="1"/>
        <v>0</v>
      </c>
      <c r="G114" s="8"/>
      <c r="H114" s="8"/>
      <c r="I114" s="8"/>
      <c r="J114" s="8"/>
      <c r="K114" s="8"/>
    </row>
    <row r="115" spans="1:11" ht="22.5">
      <c r="A115" s="76" t="s">
        <v>75</v>
      </c>
      <c r="B115" s="72" t="s">
        <v>329</v>
      </c>
      <c r="C115" s="72" t="s">
        <v>39</v>
      </c>
      <c r="D115" s="90">
        <f>D116</f>
        <v>1800</v>
      </c>
      <c r="E115" s="63">
        <v>0</v>
      </c>
      <c r="F115" s="51">
        <f t="shared" si="1"/>
        <v>0</v>
      </c>
      <c r="G115" s="8"/>
      <c r="H115" s="8"/>
      <c r="I115" s="8"/>
      <c r="J115" s="8"/>
      <c r="K115" s="8"/>
    </row>
    <row r="116" spans="1:11" ht="12.75">
      <c r="A116" s="76" t="s">
        <v>40</v>
      </c>
      <c r="B116" s="72" t="s">
        <v>329</v>
      </c>
      <c r="C116" s="72" t="s">
        <v>41</v>
      </c>
      <c r="D116" s="90">
        <v>1800</v>
      </c>
      <c r="E116" s="63">
        <v>0</v>
      </c>
      <c r="F116" s="51">
        <f t="shared" si="1"/>
        <v>0</v>
      </c>
      <c r="G116" s="8"/>
      <c r="H116" s="8"/>
      <c r="I116" s="8"/>
      <c r="J116" s="8"/>
      <c r="K116" s="8"/>
    </row>
    <row r="117" spans="1:11" ht="33.75">
      <c r="A117" s="71" t="s">
        <v>292</v>
      </c>
      <c r="B117" s="72" t="s">
        <v>330</v>
      </c>
      <c r="C117" s="89"/>
      <c r="D117" s="90">
        <f>D118</f>
        <v>2000</v>
      </c>
      <c r="E117" s="63">
        <v>0</v>
      </c>
      <c r="F117" s="51">
        <f t="shared" si="1"/>
        <v>0</v>
      </c>
      <c r="G117" s="8"/>
      <c r="H117" s="8"/>
      <c r="I117" s="8"/>
      <c r="J117" s="8"/>
      <c r="K117" s="8"/>
    </row>
    <row r="118" spans="1:11" ht="22.5">
      <c r="A118" s="76" t="s">
        <v>75</v>
      </c>
      <c r="B118" s="72" t="s">
        <v>330</v>
      </c>
      <c r="C118" s="72" t="s">
        <v>39</v>
      </c>
      <c r="D118" s="90">
        <f>D119</f>
        <v>2000</v>
      </c>
      <c r="E118" s="63">
        <v>0</v>
      </c>
      <c r="F118" s="51">
        <f t="shared" si="1"/>
        <v>0</v>
      </c>
      <c r="G118" s="8"/>
      <c r="H118" s="8"/>
      <c r="I118" s="8"/>
      <c r="J118" s="8"/>
      <c r="K118" s="8"/>
    </row>
    <row r="119" spans="1:11" ht="12.75">
      <c r="A119" s="76" t="s">
        <v>40</v>
      </c>
      <c r="B119" s="72" t="s">
        <v>330</v>
      </c>
      <c r="C119" s="72" t="s">
        <v>41</v>
      </c>
      <c r="D119" s="90">
        <v>2000</v>
      </c>
      <c r="E119" s="63">
        <v>0</v>
      </c>
      <c r="F119" s="51">
        <f t="shared" si="1"/>
        <v>0</v>
      </c>
      <c r="G119" s="8"/>
      <c r="H119" s="8"/>
      <c r="I119" s="8"/>
      <c r="J119" s="8"/>
      <c r="K119" s="8"/>
    </row>
    <row r="120" spans="1:11" ht="33.75">
      <c r="A120" s="71" t="s">
        <v>293</v>
      </c>
      <c r="B120" s="72" t="s">
        <v>331</v>
      </c>
      <c r="C120" s="89"/>
      <c r="D120" s="90">
        <f>D121</f>
        <v>1700</v>
      </c>
      <c r="E120" s="63">
        <v>0</v>
      </c>
      <c r="F120" s="51">
        <f t="shared" si="1"/>
        <v>0</v>
      </c>
      <c r="G120" s="8"/>
      <c r="H120" s="8"/>
      <c r="I120" s="8"/>
      <c r="J120" s="8"/>
      <c r="K120" s="8"/>
    </row>
    <row r="121" spans="1:11" ht="22.5">
      <c r="A121" s="76" t="s">
        <v>75</v>
      </c>
      <c r="B121" s="72" t="s">
        <v>331</v>
      </c>
      <c r="C121" s="72" t="s">
        <v>39</v>
      </c>
      <c r="D121" s="90">
        <f>D122</f>
        <v>1700</v>
      </c>
      <c r="E121" s="63">
        <v>0</v>
      </c>
      <c r="F121" s="51">
        <f t="shared" si="1"/>
        <v>0</v>
      </c>
      <c r="G121" s="8"/>
      <c r="H121" s="8"/>
      <c r="I121" s="8"/>
      <c r="J121" s="8"/>
      <c r="K121" s="8"/>
    </row>
    <row r="122" spans="1:11" ht="12.75">
      <c r="A122" s="76" t="s">
        <v>40</v>
      </c>
      <c r="B122" s="72" t="s">
        <v>331</v>
      </c>
      <c r="C122" s="72" t="s">
        <v>41</v>
      </c>
      <c r="D122" s="90">
        <v>1700</v>
      </c>
      <c r="E122" s="63">
        <v>0</v>
      </c>
      <c r="F122" s="51">
        <f t="shared" si="1"/>
        <v>0</v>
      </c>
      <c r="G122" s="8"/>
      <c r="H122" s="8"/>
      <c r="I122" s="8"/>
      <c r="J122" s="8"/>
      <c r="K122" s="8"/>
    </row>
    <row r="123" spans="1:11" ht="22.5">
      <c r="A123" s="71" t="s">
        <v>294</v>
      </c>
      <c r="B123" s="72" t="s">
        <v>332</v>
      </c>
      <c r="C123" s="89"/>
      <c r="D123" s="90">
        <f>D124</f>
        <v>900</v>
      </c>
      <c r="E123" s="63">
        <v>0</v>
      </c>
      <c r="F123" s="51">
        <f t="shared" si="1"/>
        <v>0</v>
      </c>
      <c r="G123" s="8"/>
      <c r="H123" s="8"/>
      <c r="I123" s="8"/>
      <c r="J123" s="8"/>
      <c r="K123" s="8"/>
    </row>
    <row r="124" spans="1:11" ht="22.5">
      <c r="A124" s="76" t="s">
        <v>75</v>
      </c>
      <c r="B124" s="72" t="s">
        <v>332</v>
      </c>
      <c r="C124" s="72" t="s">
        <v>39</v>
      </c>
      <c r="D124" s="90">
        <f>D125</f>
        <v>900</v>
      </c>
      <c r="E124" s="63">
        <v>0</v>
      </c>
      <c r="F124" s="51">
        <f t="shared" si="1"/>
        <v>0</v>
      </c>
      <c r="G124" s="8"/>
      <c r="H124" s="8"/>
      <c r="I124" s="8"/>
      <c r="J124" s="8"/>
      <c r="K124" s="8"/>
    </row>
    <row r="125" spans="1:11" ht="12.75">
      <c r="A125" s="76" t="s">
        <v>40</v>
      </c>
      <c r="B125" s="72" t="s">
        <v>332</v>
      </c>
      <c r="C125" s="72" t="s">
        <v>41</v>
      </c>
      <c r="D125" s="90">
        <v>900</v>
      </c>
      <c r="E125" s="63">
        <v>0</v>
      </c>
      <c r="F125" s="51">
        <f t="shared" si="1"/>
        <v>0</v>
      </c>
      <c r="G125" s="8"/>
      <c r="H125" s="8"/>
      <c r="I125" s="8"/>
      <c r="J125" s="8"/>
      <c r="K125" s="8"/>
    </row>
    <row r="126" spans="1:11" ht="33.75">
      <c r="A126" s="107" t="s">
        <v>154</v>
      </c>
      <c r="B126" s="89" t="s">
        <v>333</v>
      </c>
      <c r="C126" s="89"/>
      <c r="D126" s="91">
        <f aca="true" t="shared" si="8" ref="D126:E128">D127</f>
        <v>6000</v>
      </c>
      <c r="E126" s="91">
        <f t="shared" si="8"/>
        <v>0</v>
      </c>
      <c r="F126" s="51">
        <f t="shared" si="1"/>
        <v>0</v>
      </c>
      <c r="G126" s="8"/>
      <c r="H126" s="8"/>
      <c r="I126" s="8"/>
      <c r="J126" s="8"/>
      <c r="K126" s="8"/>
    </row>
    <row r="127" spans="1:11" ht="22.5">
      <c r="A127" s="71" t="s">
        <v>295</v>
      </c>
      <c r="B127" s="72" t="s">
        <v>334</v>
      </c>
      <c r="C127" s="72"/>
      <c r="D127" s="74">
        <f t="shared" si="8"/>
        <v>6000</v>
      </c>
      <c r="E127" s="63">
        <f t="shared" si="8"/>
        <v>0</v>
      </c>
      <c r="F127" s="51">
        <f t="shared" si="1"/>
        <v>0</v>
      </c>
      <c r="G127" s="8"/>
      <c r="H127" s="8"/>
      <c r="I127" s="8"/>
      <c r="J127" s="8"/>
      <c r="K127" s="8"/>
    </row>
    <row r="128" spans="1:11" ht="22.5">
      <c r="A128" s="76" t="s">
        <v>35</v>
      </c>
      <c r="B128" s="72" t="s">
        <v>334</v>
      </c>
      <c r="C128" s="72" t="s">
        <v>19</v>
      </c>
      <c r="D128" s="74">
        <f t="shared" si="8"/>
        <v>6000</v>
      </c>
      <c r="E128" s="62">
        <f t="shared" si="8"/>
        <v>0</v>
      </c>
      <c r="F128" s="51">
        <f aca="true" t="shared" si="9" ref="F128:F196">E128/D128*100</f>
        <v>0</v>
      </c>
      <c r="G128" s="8"/>
      <c r="H128" s="8"/>
      <c r="I128" s="8"/>
      <c r="J128" s="8"/>
      <c r="K128" s="8"/>
    </row>
    <row r="129" spans="1:9" ht="22.5">
      <c r="A129" s="76" t="s">
        <v>21</v>
      </c>
      <c r="B129" s="72" t="s">
        <v>334</v>
      </c>
      <c r="C129" s="72" t="s">
        <v>20</v>
      </c>
      <c r="D129" s="74">
        <f>6900-900</f>
        <v>6000</v>
      </c>
      <c r="E129" s="58">
        <v>0</v>
      </c>
      <c r="F129" s="51">
        <f t="shared" si="9"/>
        <v>0</v>
      </c>
      <c r="G129" s="5"/>
      <c r="H129" s="5"/>
      <c r="I129" s="5"/>
    </row>
    <row r="130" spans="1:9" ht="22.5">
      <c r="A130" s="71" t="s">
        <v>155</v>
      </c>
      <c r="B130" s="72" t="s">
        <v>161</v>
      </c>
      <c r="C130" s="74"/>
      <c r="D130" s="74">
        <f aca="true" t="shared" si="10" ref="D130:E132">D131</f>
        <v>32200</v>
      </c>
      <c r="E130" s="58">
        <f t="shared" si="10"/>
        <v>5554.635</v>
      </c>
      <c r="F130" s="51">
        <f t="shared" si="9"/>
        <v>17.250419254658386</v>
      </c>
      <c r="G130" s="5"/>
      <c r="H130" s="5"/>
      <c r="I130" s="5"/>
    </row>
    <row r="131" spans="1:9" ht="33.75">
      <c r="A131" s="71" t="s">
        <v>156</v>
      </c>
      <c r="B131" s="72" t="s">
        <v>162</v>
      </c>
      <c r="C131" s="74"/>
      <c r="D131" s="74">
        <f t="shared" si="10"/>
        <v>32200</v>
      </c>
      <c r="E131" s="63">
        <f t="shared" si="10"/>
        <v>5554.635</v>
      </c>
      <c r="F131" s="51">
        <f t="shared" si="9"/>
        <v>17.250419254658386</v>
      </c>
      <c r="G131" s="5"/>
      <c r="H131" s="5"/>
      <c r="I131" s="5"/>
    </row>
    <row r="132" spans="1:9" ht="22.5">
      <c r="A132" s="76" t="s">
        <v>35</v>
      </c>
      <c r="B132" s="72" t="s">
        <v>162</v>
      </c>
      <c r="C132" s="72" t="s">
        <v>19</v>
      </c>
      <c r="D132" s="74">
        <f t="shared" si="10"/>
        <v>32200</v>
      </c>
      <c r="E132" s="58">
        <f t="shared" si="10"/>
        <v>5554.635</v>
      </c>
      <c r="F132" s="51">
        <f t="shared" si="9"/>
        <v>17.250419254658386</v>
      </c>
      <c r="G132" s="5"/>
      <c r="H132" s="5"/>
      <c r="I132" s="5"/>
    </row>
    <row r="133" spans="1:9" ht="22.5">
      <c r="A133" s="76" t="s">
        <v>21</v>
      </c>
      <c r="B133" s="72" t="s">
        <v>162</v>
      </c>
      <c r="C133" s="72" t="s">
        <v>20</v>
      </c>
      <c r="D133" s="74">
        <f>33000-800</f>
        <v>32200</v>
      </c>
      <c r="E133" s="58">
        <v>5554.635</v>
      </c>
      <c r="F133" s="51">
        <f t="shared" si="9"/>
        <v>17.250419254658386</v>
      </c>
      <c r="G133" s="5"/>
      <c r="H133" s="5"/>
      <c r="I133" s="5"/>
    </row>
    <row r="134" spans="1:9" ht="22.5">
      <c r="A134" s="82" t="s">
        <v>76</v>
      </c>
      <c r="B134" s="78" t="s">
        <v>163</v>
      </c>
      <c r="C134" s="78"/>
      <c r="D134" s="83">
        <f>D135+D153</f>
        <v>79408.9</v>
      </c>
      <c r="E134" s="57">
        <f>E135</f>
        <v>9075.975</v>
      </c>
      <c r="F134" s="70">
        <f t="shared" si="9"/>
        <v>11.429417861222106</v>
      </c>
      <c r="G134" s="5"/>
      <c r="H134" s="5"/>
      <c r="I134" s="5"/>
    </row>
    <row r="135" spans="1:9" ht="22.5">
      <c r="A135" s="71" t="s">
        <v>164</v>
      </c>
      <c r="B135" s="72" t="s">
        <v>165</v>
      </c>
      <c r="C135" s="72"/>
      <c r="D135" s="74">
        <f>D136+D139+D142+D145+D150</f>
        <v>72473.9</v>
      </c>
      <c r="E135" s="74">
        <f>E136+E139+E142+E145+E150</f>
        <v>9075.975</v>
      </c>
      <c r="F135" s="51">
        <f t="shared" si="9"/>
        <v>12.523094520924086</v>
      </c>
      <c r="G135" s="5"/>
      <c r="H135" s="5"/>
      <c r="I135" s="5"/>
    </row>
    <row r="136" spans="1:9" ht="78.75">
      <c r="A136" s="108" t="s">
        <v>296</v>
      </c>
      <c r="B136" s="72" t="s">
        <v>166</v>
      </c>
      <c r="C136" s="72"/>
      <c r="D136" s="74">
        <f>D137</f>
        <v>36303.9</v>
      </c>
      <c r="E136" s="74">
        <f>E137</f>
        <v>9075.975</v>
      </c>
      <c r="F136" s="51">
        <f t="shared" si="9"/>
        <v>25</v>
      </c>
      <c r="G136" s="5"/>
      <c r="H136" s="5"/>
      <c r="I136" s="5"/>
    </row>
    <row r="137" spans="1:9" ht="12.75">
      <c r="A137" s="76" t="s">
        <v>30</v>
      </c>
      <c r="B137" s="72" t="s">
        <v>166</v>
      </c>
      <c r="C137" s="72" t="s">
        <v>31</v>
      </c>
      <c r="D137" s="74">
        <f>D138</f>
        <v>36303.9</v>
      </c>
      <c r="E137" s="65">
        <f>E138</f>
        <v>9075.975</v>
      </c>
      <c r="F137" s="51">
        <f t="shared" si="9"/>
        <v>25</v>
      </c>
      <c r="G137" s="5"/>
      <c r="H137" s="5"/>
      <c r="I137" s="5"/>
    </row>
    <row r="138" spans="1:9" ht="12.75">
      <c r="A138" s="92" t="s">
        <v>6</v>
      </c>
      <c r="B138" s="72" t="s">
        <v>166</v>
      </c>
      <c r="C138" s="72" t="s">
        <v>14</v>
      </c>
      <c r="D138" s="74">
        <f>33703.9+2600</f>
        <v>36303.9</v>
      </c>
      <c r="E138" s="63">
        <v>9075.975</v>
      </c>
      <c r="F138" s="51">
        <f t="shared" si="9"/>
        <v>25</v>
      </c>
      <c r="G138" s="5"/>
      <c r="H138" s="5"/>
      <c r="I138" s="5"/>
    </row>
    <row r="139" spans="1:9" ht="12.75">
      <c r="A139" s="71" t="s">
        <v>167</v>
      </c>
      <c r="B139" s="72" t="s">
        <v>168</v>
      </c>
      <c r="C139" s="72"/>
      <c r="D139" s="74">
        <f>D140</f>
        <v>1000</v>
      </c>
      <c r="E139" s="63">
        <v>0</v>
      </c>
      <c r="F139" s="51">
        <f t="shared" si="9"/>
        <v>0</v>
      </c>
      <c r="G139" s="5"/>
      <c r="H139" s="5"/>
      <c r="I139" s="5"/>
    </row>
    <row r="140" spans="1:9" ht="22.5">
      <c r="A140" s="76" t="s">
        <v>35</v>
      </c>
      <c r="B140" s="72" t="s">
        <v>168</v>
      </c>
      <c r="C140" s="72" t="s">
        <v>19</v>
      </c>
      <c r="D140" s="74">
        <f>D141</f>
        <v>1000</v>
      </c>
      <c r="E140" s="65">
        <f>E141</f>
        <v>0</v>
      </c>
      <c r="F140" s="51">
        <f t="shared" si="9"/>
        <v>0</v>
      </c>
      <c r="G140" s="5"/>
      <c r="H140" s="5"/>
      <c r="I140" s="5"/>
    </row>
    <row r="141" spans="1:9" ht="22.5">
      <c r="A141" s="76" t="s">
        <v>21</v>
      </c>
      <c r="B141" s="72" t="s">
        <v>168</v>
      </c>
      <c r="C141" s="72" t="s">
        <v>20</v>
      </c>
      <c r="D141" s="74">
        <v>1000</v>
      </c>
      <c r="E141" s="63">
        <f>E142</f>
        <v>0</v>
      </c>
      <c r="F141" s="51">
        <f t="shared" si="9"/>
        <v>0</v>
      </c>
      <c r="G141" s="5"/>
      <c r="H141" s="5"/>
      <c r="I141" s="5"/>
    </row>
    <row r="142" spans="1:9" ht="12.75">
      <c r="A142" s="71" t="s">
        <v>50</v>
      </c>
      <c r="B142" s="72" t="s">
        <v>169</v>
      </c>
      <c r="C142" s="72"/>
      <c r="D142" s="74">
        <f>D143</f>
        <v>1000</v>
      </c>
      <c r="E142" s="74">
        <f>E143</f>
        <v>0</v>
      </c>
      <c r="F142" s="51">
        <f t="shared" si="9"/>
        <v>0</v>
      </c>
      <c r="G142" s="5"/>
      <c r="H142" s="5"/>
      <c r="I142" s="5"/>
    </row>
    <row r="143" spans="1:9" ht="22.5">
      <c r="A143" s="76" t="s">
        <v>35</v>
      </c>
      <c r="B143" s="72" t="s">
        <v>169</v>
      </c>
      <c r="C143" s="72" t="s">
        <v>19</v>
      </c>
      <c r="D143" s="74">
        <f>D144</f>
        <v>1000</v>
      </c>
      <c r="E143" s="65">
        <f>E144</f>
        <v>0</v>
      </c>
      <c r="F143" s="51">
        <f t="shared" si="9"/>
        <v>0</v>
      </c>
      <c r="G143" s="5"/>
      <c r="H143" s="5"/>
      <c r="I143" s="5"/>
    </row>
    <row r="144" spans="1:9" ht="22.5">
      <c r="A144" s="76" t="s">
        <v>21</v>
      </c>
      <c r="B144" s="72" t="s">
        <v>169</v>
      </c>
      <c r="C144" s="72" t="s">
        <v>20</v>
      </c>
      <c r="D144" s="74">
        <v>1000</v>
      </c>
      <c r="E144" s="63">
        <v>0</v>
      </c>
      <c r="F144" s="51">
        <f t="shared" si="9"/>
        <v>0</v>
      </c>
      <c r="G144" s="5"/>
      <c r="H144" s="5"/>
      <c r="I144" s="5"/>
    </row>
    <row r="145" spans="1:9" ht="78.75">
      <c r="A145" s="71" t="s">
        <v>297</v>
      </c>
      <c r="B145" s="72" t="s">
        <v>170</v>
      </c>
      <c r="C145" s="72"/>
      <c r="D145" s="74">
        <f>D146+D148</f>
        <v>34000</v>
      </c>
      <c r="E145" s="74">
        <f>E146+E148</f>
        <v>0</v>
      </c>
      <c r="F145" s="51">
        <f t="shared" si="9"/>
        <v>0</v>
      </c>
      <c r="G145" s="5"/>
      <c r="H145" s="5"/>
      <c r="I145" s="5"/>
    </row>
    <row r="146" spans="1:9" ht="22.5">
      <c r="A146" s="76" t="s">
        <v>35</v>
      </c>
      <c r="B146" s="72" t="s">
        <v>170</v>
      </c>
      <c r="C146" s="72" t="s">
        <v>19</v>
      </c>
      <c r="D146" s="74">
        <f>D147</f>
        <v>31000</v>
      </c>
      <c r="E146" s="66">
        <f>E147</f>
        <v>0</v>
      </c>
      <c r="F146" s="51">
        <f t="shared" si="9"/>
        <v>0</v>
      </c>
      <c r="G146" s="5"/>
      <c r="H146" s="5"/>
      <c r="I146" s="5"/>
    </row>
    <row r="147" spans="1:9" ht="22.5">
      <c r="A147" s="76" t="s">
        <v>21</v>
      </c>
      <c r="B147" s="72" t="s">
        <v>170</v>
      </c>
      <c r="C147" s="72" t="s">
        <v>20</v>
      </c>
      <c r="D147" s="74">
        <f>25000+6000</f>
        <v>31000</v>
      </c>
      <c r="E147" s="63">
        <f>E148</f>
        <v>0</v>
      </c>
      <c r="F147" s="51">
        <f t="shared" si="9"/>
        <v>0</v>
      </c>
      <c r="G147" s="5"/>
      <c r="H147" s="5"/>
      <c r="I147" s="5"/>
    </row>
    <row r="148" spans="1:9" ht="12.75">
      <c r="A148" s="76" t="s">
        <v>30</v>
      </c>
      <c r="B148" s="72" t="s">
        <v>170</v>
      </c>
      <c r="C148" s="72" t="s">
        <v>31</v>
      </c>
      <c r="D148" s="74">
        <f>D149</f>
        <v>3000</v>
      </c>
      <c r="E148" s="63">
        <f>E149</f>
        <v>0</v>
      </c>
      <c r="F148" s="51">
        <f t="shared" si="9"/>
        <v>0</v>
      </c>
      <c r="G148" s="5"/>
      <c r="H148" s="5"/>
      <c r="I148" s="5"/>
    </row>
    <row r="149" spans="1:9" ht="12.75">
      <c r="A149" s="92" t="s">
        <v>6</v>
      </c>
      <c r="B149" s="72" t="s">
        <v>170</v>
      </c>
      <c r="C149" s="72" t="s">
        <v>14</v>
      </c>
      <c r="D149" s="74">
        <v>3000</v>
      </c>
      <c r="E149" s="65">
        <v>0</v>
      </c>
      <c r="F149" s="51">
        <f t="shared" si="9"/>
        <v>0</v>
      </c>
      <c r="G149" s="5"/>
      <c r="H149" s="5"/>
      <c r="I149" s="5"/>
    </row>
    <row r="150" spans="1:9" ht="78.75">
      <c r="A150" s="71" t="s">
        <v>298</v>
      </c>
      <c r="B150" s="72" t="s">
        <v>171</v>
      </c>
      <c r="C150" s="72"/>
      <c r="D150" s="74">
        <f>D151</f>
        <v>170</v>
      </c>
      <c r="E150" s="74">
        <f>E151</f>
        <v>0</v>
      </c>
      <c r="F150" s="51">
        <f t="shared" si="9"/>
        <v>0</v>
      </c>
      <c r="G150" s="5"/>
      <c r="H150" s="5"/>
      <c r="I150" s="5"/>
    </row>
    <row r="151" spans="1:9" ht="12.75">
      <c r="A151" s="76" t="s">
        <v>30</v>
      </c>
      <c r="B151" s="72" t="s">
        <v>171</v>
      </c>
      <c r="C151" s="72" t="s">
        <v>31</v>
      </c>
      <c r="D151" s="74">
        <f>D152</f>
        <v>170</v>
      </c>
      <c r="E151" s="63">
        <f>E152</f>
        <v>0</v>
      </c>
      <c r="F151" s="51">
        <f t="shared" si="9"/>
        <v>0</v>
      </c>
      <c r="G151" s="5"/>
      <c r="H151" s="5"/>
      <c r="I151" s="5"/>
    </row>
    <row r="152" spans="1:9" ht="12.75">
      <c r="A152" s="92" t="s">
        <v>6</v>
      </c>
      <c r="B152" s="72" t="s">
        <v>171</v>
      </c>
      <c r="C152" s="72" t="s">
        <v>14</v>
      </c>
      <c r="D152" s="74">
        <v>170</v>
      </c>
      <c r="E152" s="63">
        <v>0</v>
      </c>
      <c r="F152" s="51">
        <f t="shared" si="9"/>
        <v>0</v>
      </c>
      <c r="G152" s="5"/>
      <c r="H152" s="5"/>
      <c r="I152" s="5"/>
    </row>
    <row r="153" spans="1:9" ht="33.75">
      <c r="A153" s="76" t="s">
        <v>172</v>
      </c>
      <c r="B153" s="72" t="s">
        <v>173</v>
      </c>
      <c r="C153" s="72"/>
      <c r="D153" s="74">
        <f aca="true" t="shared" si="11" ref="D153:E155">D154</f>
        <v>6935</v>
      </c>
      <c r="E153" s="74">
        <f t="shared" si="11"/>
        <v>0</v>
      </c>
      <c r="F153" s="51">
        <f t="shared" si="9"/>
        <v>0</v>
      </c>
      <c r="G153" s="5"/>
      <c r="H153" s="5"/>
      <c r="I153" s="5"/>
    </row>
    <row r="154" spans="1:9" ht="22.5">
      <c r="A154" s="71" t="s">
        <v>299</v>
      </c>
      <c r="B154" s="72" t="s">
        <v>174</v>
      </c>
      <c r="C154" s="72"/>
      <c r="D154" s="74">
        <f t="shared" si="11"/>
        <v>6935</v>
      </c>
      <c r="E154" s="63">
        <f t="shared" si="11"/>
        <v>0</v>
      </c>
      <c r="F154" s="51">
        <f t="shared" si="9"/>
        <v>0</v>
      </c>
      <c r="G154" s="5"/>
      <c r="H154" s="5"/>
      <c r="I154" s="5"/>
    </row>
    <row r="155" spans="1:9" ht="22.5">
      <c r="A155" s="76" t="s">
        <v>35</v>
      </c>
      <c r="B155" s="72" t="s">
        <v>174</v>
      </c>
      <c r="C155" s="72" t="s">
        <v>19</v>
      </c>
      <c r="D155" s="74">
        <f t="shared" si="11"/>
        <v>6935</v>
      </c>
      <c r="E155" s="63">
        <f t="shared" si="11"/>
        <v>0</v>
      </c>
      <c r="F155" s="51">
        <f t="shared" si="9"/>
        <v>0</v>
      </c>
      <c r="G155" s="5"/>
      <c r="H155" s="5"/>
      <c r="I155" s="5"/>
    </row>
    <row r="156" spans="1:9" ht="22.5">
      <c r="A156" s="76" t="s">
        <v>21</v>
      </c>
      <c r="B156" s="72" t="s">
        <v>174</v>
      </c>
      <c r="C156" s="72" t="s">
        <v>20</v>
      </c>
      <c r="D156" s="74">
        <f>935+6000</f>
        <v>6935</v>
      </c>
      <c r="E156" s="63">
        <v>0</v>
      </c>
      <c r="F156" s="51">
        <f t="shared" si="9"/>
        <v>0</v>
      </c>
      <c r="G156" s="5"/>
      <c r="H156" s="5"/>
      <c r="I156" s="5"/>
    </row>
    <row r="157" spans="1:9" ht="33.75">
      <c r="A157" s="82" t="s">
        <v>176</v>
      </c>
      <c r="B157" s="78" t="s">
        <v>182</v>
      </c>
      <c r="C157" s="78"/>
      <c r="D157" s="83">
        <f>D158+D169+D172</f>
        <v>15819</v>
      </c>
      <c r="E157" s="83">
        <f>E158+E169+E172</f>
        <v>2904.75</v>
      </c>
      <c r="F157" s="70">
        <f t="shared" si="9"/>
        <v>18.362412289019534</v>
      </c>
      <c r="G157" s="5"/>
      <c r="H157" s="5"/>
      <c r="I157" s="5"/>
    </row>
    <row r="158" spans="1:9" ht="33.75">
      <c r="A158" s="71" t="s">
        <v>177</v>
      </c>
      <c r="B158" s="72" t="s">
        <v>183</v>
      </c>
      <c r="C158" s="72"/>
      <c r="D158" s="74">
        <f>D159+D162+D165</f>
        <v>4200</v>
      </c>
      <c r="E158" s="63">
        <f>E159</f>
        <v>0</v>
      </c>
      <c r="F158" s="51">
        <f t="shared" si="9"/>
        <v>0</v>
      </c>
      <c r="G158" s="5"/>
      <c r="H158" s="5"/>
      <c r="I158" s="5"/>
    </row>
    <row r="159" spans="1:9" ht="22.5">
      <c r="A159" s="71" t="s">
        <v>178</v>
      </c>
      <c r="B159" s="72" t="s">
        <v>184</v>
      </c>
      <c r="C159" s="72"/>
      <c r="D159" s="74">
        <f>D160</f>
        <v>1000</v>
      </c>
      <c r="E159" s="63">
        <f>E160</f>
        <v>0</v>
      </c>
      <c r="F159" s="51">
        <f t="shared" si="9"/>
        <v>0</v>
      </c>
      <c r="G159" s="5"/>
      <c r="H159" s="5"/>
      <c r="I159" s="5"/>
    </row>
    <row r="160" spans="1:9" ht="22.5">
      <c r="A160" s="76" t="s">
        <v>75</v>
      </c>
      <c r="B160" s="72" t="s">
        <v>184</v>
      </c>
      <c r="C160" s="72" t="s">
        <v>39</v>
      </c>
      <c r="D160" s="74">
        <f>D161</f>
        <v>1000</v>
      </c>
      <c r="E160" s="63">
        <v>0</v>
      </c>
      <c r="F160" s="51">
        <f t="shared" si="9"/>
        <v>0</v>
      </c>
      <c r="G160" s="5"/>
      <c r="H160" s="5"/>
      <c r="I160" s="5"/>
    </row>
    <row r="161" spans="1:9" ht="12.75">
      <c r="A161" s="76" t="s">
        <v>40</v>
      </c>
      <c r="B161" s="72" t="s">
        <v>184</v>
      </c>
      <c r="C161" s="72" t="s">
        <v>41</v>
      </c>
      <c r="D161" s="74">
        <v>1000</v>
      </c>
      <c r="E161" s="58">
        <v>0</v>
      </c>
      <c r="F161" s="51">
        <f t="shared" si="9"/>
        <v>0</v>
      </c>
      <c r="G161" s="5"/>
      <c r="H161" s="5"/>
      <c r="I161" s="5"/>
    </row>
    <row r="162" spans="1:9" ht="12.75">
      <c r="A162" s="71" t="s">
        <v>179</v>
      </c>
      <c r="B162" s="72" t="s">
        <v>185</v>
      </c>
      <c r="C162" s="72"/>
      <c r="D162" s="74">
        <f>D163</f>
        <v>1200</v>
      </c>
      <c r="E162" s="74">
        <f>E163</f>
        <v>0</v>
      </c>
      <c r="F162" s="51">
        <f t="shared" si="9"/>
        <v>0</v>
      </c>
      <c r="G162" s="5"/>
      <c r="H162" s="5"/>
      <c r="I162" s="5"/>
    </row>
    <row r="163" spans="1:9" ht="22.5">
      <c r="A163" s="76" t="s">
        <v>35</v>
      </c>
      <c r="B163" s="72" t="s">
        <v>185</v>
      </c>
      <c r="C163" s="72" t="s">
        <v>19</v>
      </c>
      <c r="D163" s="74">
        <f>D164</f>
        <v>1200</v>
      </c>
      <c r="E163" s="58">
        <f>E164</f>
        <v>0</v>
      </c>
      <c r="F163" s="51">
        <f t="shared" si="9"/>
        <v>0</v>
      </c>
      <c r="G163" s="5"/>
      <c r="H163" s="5"/>
      <c r="I163" s="5"/>
    </row>
    <row r="164" spans="1:9" ht="22.5">
      <c r="A164" s="76" t="s">
        <v>21</v>
      </c>
      <c r="B164" s="72" t="s">
        <v>185</v>
      </c>
      <c r="C164" s="72" t="s">
        <v>20</v>
      </c>
      <c r="D164" s="74">
        <v>1200</v>
      </c>
      <c r="E164" s="58">
        <v>0</v>
      </c>
      <c r="F164" s="51">
        <f t="shared" si="9"/>
        <v>0</v>
      </c>
      <c r="G164" s="5"/>
      <c r="H164" s="5"/>
      <c r="I164" s="5"/>
    </row>
    <row r="165" spans="1:9" ht="12.75">
      <c r="A165" s="71" t="s">
        <v>300</v>
      </c>
      <c r="B165" s="72" t="s">
        <v>335</v>
      </c>
      <c r="C165" s="72"/>
      <c r="D165" s="74">
        <f>D166</f>
        <v>2000</v>
      </c>
      <c r="E165" s="74">
        <f>E166</f>
        <v>0</v>
      </c>
      <c r="F165" s="51">
        <f t="shared" si="9"/>
        <v>0</v>
      </c>
      <c r="G165" s="5"/>
      <c r="H165" s="5"/>
      <c r="I165" s="5"/>
    </row>
    <row r="166" spans="1:9" ht="22.5">
      <c r="A166" s="76" t="s">
        <v>35</v>
      </c>
      <c r="B166" s="72" t="s">
        <v>335</v>
      </c>
      <c r="C166" s="72" t="s">
        <v>19</v>
      </c>
      <c r="D166" s="74">
        <f>D167</f>
        <v>2000</v>
      </c>
      <c r="E166" s="58">
        <f>E167</f>
        <v>0</v>
      </c>
      <c r="F166" s="51">
        <f t="shared" si="9"/>
        <v>0</v>
      </c>
      <c r="G166" s="5"/>
      <c r="H166" s="5"/>
      <c r="I166" s="5"/>
    </row>
    <row r="167" spans="1:9" ht="22.5">
      <c r="A167" s="76" t="s">
        <v>21</v>
      </c>
      <c r="B167" s="72" t="s">
        <v>335</v>
      </c>
      <c r="C167" s="72" t="s">
        <v>20</v>
      </c>
      <c r="D167" s="74">
        <v>2000</v>
      </c>
      <c r="E167" s="58">
        <v>0</v>
      </c>
      <c r="F167" s="51">
        <f t="shared" si="9"/>
        <v>0</v>
      </c>
      <c r="G167" s="5"/>
      <c r="H167" s="5"/>
      <c r="I167" s="5"/>
    </row>
    <row r="168" spans="1:9" ht="22.5">
      <c r="A168" s="71" t="s">
        <v>180</v>
      </c>
      <c r="B168" s="72" t="s">
        <v>186</v>
      </c>
      <c r="C168" s="72"/>
      <c r="D168" s="74">
        <f aca="true" t="shared" si="12" ref="D168:E170">D169</f>
        <v>11494</v>
      </c>
      <c r="E168" s="74">
        <f t="shared" si="12"/>
        <v>2873.5</v>
      </c>
      <c r="F168" s="51">
        <f t="shared" si="9"/>
        <v>25</v>
      </c>
      <c r="G168" s="5"/>
      <c r="H168" s="5"/>
      <c r="I168" s="5"/>
    </row>
    <row r="169" spans="1:9" ht="78.75">
      <c r="A169" s="71" t="s">
        <v>301</v>
      </c>
      <c r="B169" s="72" t="s">
        <v>187</v>
      </c>
      <c r="C169" s="72"/>
      <c r="D169" s="74">
        <f t="shared" si="12"/>
        <v>11494</v>
      </c>
      <c r="E169" s="63">
        <f t="shared" si="12"/>
        <v>2873.5</v>
      </c>
      <c r="F169" s="51">
        <f t="shared" si="9"/>
        <v>25</v>
      </c>
      <c r="G169" s="5"/>
      <c r="H169" s="5"/>
      <c r="I169" s="5"/>
    </row>
    <row r="170" spans="1:9" ht="12.75">
      <c r="A170" s="76" t="s">
        <v>30</v>
      </c>
      <c r="B170" s="72" t="s">
        <v>187</v>
      </c>
      <c r="C170" s="72" t="s">
        <v>31</v>
      </c>
      <c r="D170" s="74">
        <f t="shared" si="12"/>
        <v>11494</v>
      </c>
      <c r="E170" s="65">
        <f t="shared" si="12"/>
        <v>2873.5</v>
      </c>
      <c r="F170" s="51">
        <f t="shared" si="9"/>
        <v>25</v>
      </c>
      <c r="G170" s="5"/>
      <c r="H170" s="5"/>
      <c r="I170" s="5"/>
    </row>
    <row r="171" spans="1:9" ht="12.75">
      <c r="A171" s="92" t="s">
        <v>6</v>
      </c>
      <c r="B171" s="72" t="s">
        <v>187</v>
      </c>
      <c r="C171" s="72" t="s">
        <v>14</v>
      </c>
      <c r="D171" s="74">
        <f>11094+400</f>
        <v>11494</v>
      </c>
      <c r="E171" s="63">
        <v>2873.5</v>
      </c>
      <c r="F171" s="51">
        <f t="shared" si="9"/>
        <v>25</v>
      </c>
      <c r="G171" s="5"/>
      <c r="H171" s="5"/>
      <c r="I171" s="5"/>
    </row>
    <row r="172" spans="1:9" ht="22.5">
      <c r="A172" s="71" t="s">
        <v>181</v>
      </c>
      <c r="B172" s="72" t="s">
        <v>188</v>
      </c>
      <c r="C172" s="72"/>
      <c r="D172" s="74">
        <f aca="true" t="shared" si="13" ref="D172:E174">D173</f>
        <v>125</v>
      </c>
      <c r="E172" s="63">
        <f t="shared" si="13"/>
        <v>31.25</v>
      </c>
      <c r="F172" s="51">
        <f t="shared" si="9"/>
        <v>25</v>
      </c>
      <c r="G172" s="5"/>
      <c r="H172" s="5"/>
      <c r="I172" s="5"/>
    </row>
    <row r="173" spans="1:9" ht="112.5">
      <c r="A173" s="71" t="s">
        <v>302</v>
      </c>
      <c r="B173" s="72" t="s">
        <v>189</v>
      </c>
      <c r="C173" s="72"/>
      <c r="D173" s="74">
        <f t="shared" si="13"/>
        <v>125</v>
      </c>
      <c r="E173" s="74">
        <f t="shared" si="13"/>
        <v>31.25</v>
      </c>
      <c r="F173" s="51">
        <f t="shared" si="9"/>
        <v>25</v>
      </c>
      <c r="G173" s="5"/>
      <c r="H173" s="5"/>
      <c r="I173" s="5"/>
    </row>
    <row r="174" spans="1:9" ht="12.75">
      <c r="A174" s="76" t="s">
        <v>30</v>
      </c>
      <c r="B174" s="72" t="s">
        <v>189</v>
      </c>
      <c r="C174" s="72" t="s">
        <v>31</v>
      </c>
      <c r="D174" s="74">
        <f t="shared" si="13"/>
        <v>125</v>
      </c>
      <c r="E174" s="58">
        <f t="shared" si="13"/>
        <v>31.25</v>
      </c>
      <c r="F174" s="51">
        <f t="shared" si="9"/>
        <v>25</v>
      </c>
      <c r="G174" s="5"/>
      <c r="H174" s="5"/>
      <c r="I174" s="5"/>
    </row>
    <row r="175" spans="1:9" ht="12.75">
      <c r="A175" s="92" t="s">
        <v>6</v>
      </c>
      <c r="B175" s="72" t="s">
        <v>189</v>
      </c>
      <c r="C175" s="72" t="s">
        <v>14</v>
      </c>
      <c r="D175" s="74">
        <v>125</v>
      </c>
      <c r="E175" s="63">
        <v>31.25</v>
      </c>
      <c r="F175" s="51">
        <f t="shared" si="9"/>
        <v>25</v>
      </c>
      <c r="G175" s="5"/>
      <c r="H175" s="5"/>
      <c r="I175" s="5"/>
    </row>
    <row r="176" spans="1:9" ht="22.5">
      <c r="A176" s="82" t="s">
        <v>77</v>
      </c>
      <c r="B176" s="78" t="s">
        <v>190</v>
      </c>
      <c r="C176" s="78"/>
      <c r="D176" s="83">
        <f>D177+D195+D188</f>
        <v>24187.4</v>
      </c>
      <c r="E176" s="83">
        <f>E177+E195+E188</f>
        <v>4013.1180000000004</v>
      </c>
      <c r="F176" s="70">
        <f t="shared" si="9"/>
        <v>16.591770922050326</v>
      </c>
      <c r="G176" s="5"/>
      <c r="H176" s="5"/>
      <c r="I176" s="5"/>
    </row>
    <row r="177" spans="1:9" ht="56.25">
      <c r="A177" s="71" t="s">
        <v>191</v>
      </c>
      <c r="B177" s="72" t="s">
        <v>192</v>
      </c>
      <c r="C177" s="72"/>
      <c r="D177" s="74">
        <f>D178+D181</f>
        <v>23102.4</v>
      </c>
      <c r="E177" s="74">
        <f>E178+E181</f>
        <v>3941.4180000000006</v>
      </c>
      <c r="F177" s="51">
        <f t="shared" si="9"/>
        <v>17.06064305007272</v>
      </c>
      <c r="G177" s="5"/>
      <c r="H177" s="5"/>
      <c r="I177" s="5"/>
    </row>
    <row r="178" spans="1:9" ht="22.5">
      <c r="A178" s="71" t="s">
        <v>78</v>
      </c>
      <c r="B178" s="72" t="s">
        <v>193</v>
      </c>
      <c r="C178" s="72"/>
      <c r="D178" s="74">
        <f>D179</f>
        <v>1500</v>
      </c>
      <c r="E178" s="63">
        <f>E179</f>
        <v>286.599</v>
      </c>
      <c r="F178" s="51">
        <f t="shared" si="9"/>
        <v>19.1066</v>
      </c>
      <c r="G178" s="5"/>
      <c r="H178" s="5"/>
      <c r="I178" s="5"/>
    </row>
    <row r="179" spans="1:9" ht="22.5">
      <c r="A179" s="76" t="s">
        <v>35</v>
      </c>
      <c r="B179" s="72" t="s">
        <v>193</v>
      </c>
      <c r="C179" s="72" t="s">
        <v>19</v>
      </c>
      <c r="D179" s="74">
        <f>D180</f>
        <v>1500</v>
      </c>
      <c r="E179" s="74">
        <f>E180</f>
        <v>286.599</v>
      </c>
      <c r="F179" s="51">
        <f t="shared" si="9"/>
        <v>19.1066</v>
      </c>
      <c r="G179" s="5"/>
      <c r="H179" s="5"/>
      <c r="I179" s="5"/>
    </row>
    <row r="180" spans="1:9" ht="22.5">
      <c r="A180" s="76" t="s">
        <v>21</v>
      </c>
      <c r="B180" s="72" t="s">
        <v>193</v>
      </c>
      <c r="C180" s="72" t="s">
        <v>20</v>
      </c>
      <c r="D180" s="74">
        <v>1500</v>
      </c>
      <c r="E180" s="63">
        <v>286.599</v>
      </c>
      <c r="F180" s="51">
        <f t="shared" si="9"/>
        <v>19.1066</v>
      </c>
      <c r="G180" s="5"/>
      <c r="H180" s="5"/>
      <c r="I180" s="5"/>
    </row>
    <row r="181" spans="1:9" ht="22.5">
      <c r="A181" s="71" t="s">
        <v>8</v>
      </c>
      <c r="B181" s="72" t="s">
        <v>194</v>
      </c>
      <c r="C181" s="72"/>
      <c r="D181" s="74">
        <f>D182+D184+D186</f>
        <v>21602.4</v>
      </c>
      <c r="E181" s="74">
        <f>E182+E184+E186</f>
        <v>3654.8190000000004</v>
      </c>
      <c r="F181" s="51">
        <f t="shared" si="9"/>
        <v>16.918578491278748</v>
      </c>
      <c r="G181" s="5"/>
      <c r="H181" s="5"/>
      <c r="I181" s="5"/>
    </row>
    <row r="182" spans="1:9" ht="45">
      <c r="A182" s="76" t="s">
        <v>16</v>
      </c>
      <c r="B182" s="72" t="s">
        <v>194</v>
      </c>
      <c r="C182" s="72" t="s">
        <v>17</v>
      </c>
      <c r="D182" s="74">
        <f>D183</f>
        <v>17576.4</v>
      </c>
      <c r="E182" s="74">
        <f>E183</f>
        <v>3119.791</v>
      </c>
      <c r="F182" s="51">
        <f t="shared" si="9"/>
        <v>17.74988621105573</v>
      </c>
      <c r="G182" s="5"/>
      <c r="H182" s="5"/>
      <c r="I182" s="5"/>
    </row>
    <row r="183" spans="1:9" ht="12.75">
      <c r="A183" s="87" t="s">
        <v>34</v>
      </c>
      <c r="B183" s="72" t="s">
        <v>194</v>
      </c>
      <c r="C183" s="72" t="s">
        <v>33</v>
      </c>
      <c r="D183" s="74">
        <f>13497.7+2.4+4076.3</f>
        <v>17576.4</v>
      </c>
      <c r="E183" s="59">
        <v>3119.791</v>
      </c>
      <c r="F183" s="51">
        <f t="shared" si="9"/>
        <v>17.74988621105573</v>
      </c>
      <c r="G183" s="5"/>
      <c r="H183" s="5"/>
      <c r="I183" s="5"/>
    </row>
    <row r="184" spans="1:9" ht="22.5">
      <c r="A184" s="76" t="s">
        <v>35</v>
      </c>
      <c r="B184" s="72" t="s">
        <v>194</v>
      </c>
      <c r="C184" s="72" t="s">
        <v>19</v>
      </c>
      <c r="D184" s="74">
        <f>D185</f>
        <v>4005</v>
      </c>
      <c r="E184" s="67">
        <f>E185+E188</f>
        <v>532.246</v>
      </c>
      <c r="F184" s="51">
        <f t="shared" si="9"/>
        <v>13.289538077403245</v>
      </c>
      <c r="G184" s="5"/>
      <c r="H184" s="5"/>
      <c r="I184" s="5"/>
    </row>
    <row r="185" spans="1:9" ht="22.5">
      <c r="A185" s="76" t="s">
        <v>21</v>
      </c>
      <c r="B185" s="72" t="s">
        <v>194</v>
      </c>
      <c r="C185" s="72" t="s">
        <v>20</v>
      </c>
      <c r="D185" s="74">
        <f>3655+350</f>
        <v>4005</v>
      </c>
      <c r="E185" s="67">
        <v>532.246</v>
      </c>
      <c r="F185" s="51">
        <f t="shared" si="9"/>
        <v>13.289538077403245</v>
      </c>
      <c r="G185" s="5"/>
      <c r="H185" s="5"/>
      <c r="I185" s="5"/>
    </row>
    <row r="186" spans="1:9" ht="12.75">
      <c r="A186" s="76" t="s">
        <v>22</v>
      </c>
      <c r="B186" s="72" t="s">
        <v>194</v>
      </c>
      <c r="C186" s="72" t="s">
        <v>24</v>
      </c>
      <c r="D186" s="74">
        <f>D187</f>
        <v>21</v>
      </c>
      <c r="E186" s="67">
        <f>E187</f>
        <v>2.782</v>
      </c>
      <c r="F186" s="51">
        <f t="shared" si="9"/>
        <v>13.247619047619047</v>
      </c>
      <c r="G186" s="5"/>
      <c r="H186" s="5"/>
      <c r="I186" s="5"/>
    </row>
    <row r="187" spans="1:9" ht="12.75">
      <c r="A187" s="76" t="s">
        <v>23</v>
      </c>
      <c r="B187" s="72" t="s">
        <v>194</v>
      </c>
      <c r="C187" s="72" t="s">
        <v>28</v>
      </c>
      <c r="D187" s="74">
        <v>21</v>
      </c>
      <c r="E187" s="59">
        <v>2.782</v>
      </c>
      <c r="F187" s="51">
        <f t="shared" si="9"/>
        <v>13.247619047619047</v>
      </c>
      <c r="G187" s="5"/>
      <c r="H187" s="5"/>
      <c r="I187" s="5"/>
    </row>
    <row r="188" spans="1:9" ht="45">
      <c r="A188" s="71" t="s">
        <v>303</v>
      </c>
      <c r="B188" s="72" t="s">
        <v>196</v>
      </c>
      <c r="C188" s="72"/>
      <c r="D188" s="74">
        <f>D189+D192</f>
        <v>1005</v>
      </c>
      <c r="E188" s="63">
        <f>E189</f>
        <v>0</v>
      </c>
      <c r="F188" s="51">
        <f t="shared" si="9"/>
        <v>0</v>
      </c>
      <c r="G188" s="5"/>
      <c r="H188" s="5"/>
      <c r="I188" s="5"/>
    </row>
    <row r="189" spans="1:9" ht="12.75">
      <c r="A189" s="71" t="s">
        <v>304</v>
      </c>
      <c r="B189" s="72" t="s">
        <v>198</v>
      </c>
      <c r="C189" s="72"/>
      <c r="D189" s="74">
        <f>D190</f>
        <v>5</v>
      </c>
      <c r="E189" s="63">
        <f>E190</f>
        <v>0</v>
      </c>
      <c r="F189" s="51">
        <f t="shared" si="9"/>
        <v>0</v>
      </c>
      <c r="G189" s="5"/>
      <c r="H189" s="5"/>
      <c r="I189" s="5"/>
    </row>
    <row r="190" spans="1:9" ht="22.5">
      <c r="A190" s="76" t="s">
        <v>35</v>
      </c>
      <c r="B190" s="72" t="s">
        <v>198</v>
      </c>
      <c r="C190" s="72" t="s">
        <v>19</v>
      </c>
      <c r="D190" s="74">
        <f>D191</f>
        <v>5</v>
      </c>
      <c r="E190" s="63">
        <v>0</v>
      </c>
      <c r="F190" s="51">
        <f t="shared" si="9"/>
        <v>0</v>
      </c>
      <c r="G190" s="5"/>
      <c r="H190" s="5"/>
      <c r="I190" s="5"/>
    </row>
    <row r="191" spans="1:9" ht="22.5">
      <c r="A191" s="76" t="s">
        <v>21</v>
      </c>
      <c r="B191" s="72" t="s">
        <v>198</v>
      </c>
      <c r="C191" s="72" t="s">
        <v>20</v>
      </c>
      <c r="D191" s="74">
        <v>5</v>
      </c>
      <c r="E191" s="63">
        <v>0</v>
      </c>
      <c r="F191" s="51">
        <f t="shared" si="9"/>
        <v>0</v>
      </c>
      <c r="G191" s="5"/>
      <c r="H191" s="5"/>
      <c r="I191" s="5"/>
    </row>
    <row r="192" spans="1:9" ht="12.75">
      <c r="A192" s="71" t="s">
        <v>305</v>
      </c>
      <c r="B192" s="72" t="s">
        <v>336</v>
      </c>
      <c r="C192" s="72"/>
      <c r="D192" s="74">
        <f>D193</f>
        <v>1000</v>
      </c>
      <c r="E192" s="58">
        <f>E193</f>
        <v>0</v>
      </c>
      <c r="F192" s="51">
        <f t="shared" si="9"/>
        <v>0</v>
      </c>
      <c r="G192" s="5"/>
      <c r="H192" s="5"/>
      <c r="I192" s="5"/>
    </row>
    <row r="193" spans="1:9" ht="22.5">
      <c r="A193" s="76" t="s">
        <v>35</v>
      </c>
      <c r="B193" s="72" t="s">
        <v>336</v>
      </c>
      <c r="C193" s="72" t="s">
        <v>19</v>
      </c>
      <c r="D193" s="74">
        <f>D194</f>
        <v>1000</v>
      </c>
      <c r="E193" s="63">
        <f>E194</f>
        <v>0</v>
      </c>
      <c r="F193" s="51">
        <f t="shared" si="9"/>
        <v>0</v>
      </c>
      <c r="G193" s="5"/>
      <c r="H193" s="5"/>
      <c r="I193" s="5"/>
    </row>
    <row r="194" spans="1:9" ht="22.5">
      <c r="A194" s="76" t="s">
        <v>21</v>
      </c>
      <c r="B194" s="72" t="s">
        <v>336</v>
      </c>
      <c r="C194" s="72" t="s">
        <v>20</v>
      </c>
      <c r="D194" s="74">
        <v>1000</v>
      </c>
      <c r="E194" s="58">
        <v>0</v>
      </c>
      <c r="F194" s="51">
        <f t="shared" si="9"/>
        <v>0</v>
      </c>
      <c r="G194" s="5"/>
      <c r="H194" s="5"/>
      <c r="I194" s="5"/>
    </row>
    <row r="195" spans="1:9" ht="45">
      <c r="A195" s="71" t="s">
        <v>195</v>
      </c>
      <c r="B195" s="72" t="s">
        <v>337</v>
      </c>
      <c r="C195" s="72"/>
      <c r="D195" s="74">
        <f aca="true" t="shared" si="14" ref="D195:E197">D196</f>
        <v>80</v>
      </c>
      <c r="E195" s="63">
        <f t="shared" si="14"/>
        <v>71.7</v>
      </c>
      <c r="F195" s="51">
        <f t="shared" si="9"/>
        <v>89.625</v>
      </c>
      <c r="G195" s="5"/>
      <c r="H195" s="5"/>
      <c r="I195" s="5"/>
    </row>
    <row r="196" spans="1:9" ht="22.5">
      <c r="A196" s="71" t="s">
        <v>197</v>
      </c>
      <c r="B196" s="72" t="s">
        <v>338</v>
      </c>
      <c r="C196" s="72"/>
      <c r="D196" s="74">
        <f t="shared" si="14"/>
        <v>80</v>
      </c>
      <c r="E196" s="74">
        <f t="shared" si="14"/>
        <v>71.7</v>
      </c>
      <c r="F196" s="51">
        <f t="shared" si="9"/>
        <v>89.625</v>
      </c>
      <c r="G196" s="5"/>
      <c r="H196" s="5"/>
      <c r="I196" s="5"/>
    </row>
    <row r="197" spans="1:253" s="17" customFormat="1" ht="22.5">
      <c r="A197" s="76" t="s">
        <v>35</v>
      </c>
      <c r="B197" s="72" t="s">
        <v>338</v>
      </c>
      <c r="C197" s="72" t="s">
        <v>19</v>
      </c>
      <c r="D197" s="74">
        <f t="shared" si="14"/>
        <v>80</v>
      </c>
      <c r="E197" s="74">
        <f t="shared" si="14"/>
        <v>71.7</v>
      </c>
      <c r="F197" s="51">
        <f aca="true" t="shared" si="15" ref="F197:F250">E197/D197*100</f>
        <v>89.625</v>
      </c>
      <c r="G197" s="18"/>
      <c r="H197" s="18"/>
      <c r="I197" s="18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</row>
    <row r="198" spans="1:253" s="17" customFormat="1" ht="22.5">
      <c r="A198" s="76" t="s">
        <v>21</v>
      </c>
      <c r="B198" s="72" t="s">
        <v>338</v>
      </c>
      <c r="C198" s="72" t="s">
        <v>20</v>
      </c>
      <c r="D198" s="74">
        <v>80</v>
      </c>
      <c r="E198" s="59">
        <v>71.7</v>
      </c>
      <c r="F198" s="51">
        <f t="shared" si="15"/>
        <v>89.625</v>
      </c>
      <c r="G198" s="18"/>
      <c r="H198" s="18"/>
      <c r="I198" s="18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</row>
    <row r="199" spans="1:9" ht="22.5">
      <c r="A199" s="82" t="s">
        <v>79</v>
      </c>
      <c r="B199" s="78" t="s">
        <v>199</v>
      </c>
      <c r="C199" s="78"/>
      <c r="D199" s="83">
        <f>D200+D235+D225</f>
        <v>168059.639</v>
      </c>
      <c r="E199" s="83">
        <f>E200+E235+E225</f>
        <v>31960.944999999996</v>
      </c>
      <c r="F199" s="70">
        <f t="shared" si="15"/>
        <v>19.01762088159668</v>
      </c>
      <c r="G199" s="5"/>
      <c r="H199" s="5"/>
      <c r="I199" s="5"/>
    </row>
    <row r="200" spans="1:9" ht="33.75">
      <c r="A200" s="71" t="s">
        <v>200</v>
      </c>
      <c r="B200" s="72" t="s">
        <v>201</v>
      </c>
      <c r="C200" s="72"/>
      <c r="D200" s="74">
        <f>D201+D204+D207+D219+D222+D214</f>
        <v>134637.229</v>
      </c>
      <c r="E200" s="74">
        <f>E201+E204+E207+E219+E222+E214</f>
        <v>23553.443999999996</v>
      </c>
      <c r="F200" s="51">
        <f t="shared" si="15"/>
        <v>17.494005317058328</v>
      </c>
      <c r="G200" s="5"/>
      <c r="H200" s="5"/>
      <c r="I200" s="5"/>
    </row>
    <row r="201" spans="1:9" ht="22.5">
      <c r="A201" s="71" t="s">
        <v>80</v>
      </c>
      <c r="B201" s="72" t="s">
        <v>202</v>
      </c>
      <c r="C201" s="72"/>
      <c r="D201" s="74">
        <f>D202</f>
        <v>6131</v>
      </c>
      <c r="E201" s="63">
        <f>E202</f>
        <v>542.456</v>
      </c>
      <c r="F201" s="51">
        <f t="shared" si="15"/>
        <v>8.847757298972434</v>
      </c>
      <c r="G201" s="5"/>
      <c r="H201" s="5"/>
      <c r="I201" s="5"/>
    </row>
    <row r="202" spans="1:9" ht="22.5">
      <c r="A202" s="76" t="s">
        <v>35</v>
      </c>
      <c r="B202" s="72" t="s">
        <v>202</v>
      </c>
      <c r="C202" s="72" t="s">
        <v>19</v>
      </c>
      <c r="D202" s="74">
        <f>D203</f>
        <v>6131</v>
      </c>
      <c r="E202" s="74">
        <f>E203</f>
        <v>542.456</v>
      </c>
      <c r="F202" s="51">
        <f t="shared" si="15"/>
        <v>8.847757298972434</v>
      </c>
      <c r="G202" s="5"/>
      <c r="H202" s="5"/>
      <c r="I202" s="5"/>
    </row>
    <row r="203" spans="1:9" ht="22.5">
      <c r="A203" s="76" t="s">
        <v>21</v>
      </c>
      <c r="B203" s="72" t="s">
        <v>202</v>
      </c>
      <c r="C203" s="72" t="s">
        <v>20</v>
      </c>
      <c r="D203" s="74">
        <f>5751+380</f>
        <v>6131</v>
      </c>
      <c r="E203" s="63">
        <v>542.456</v>
      </c>
      <c r="F203" s="51">
        <f t="shared" si="15"/>
        <v>8.847757298972434</v>
      </c>
      <c r="G203" s="5"/>
      <c r="H203" s="5"/>
      <c r="I203" s="5"/>
    </row>
    <row r="204" spans="1:9" ht="45">
      <c r="A204" s="71" t="s">
        <v>203</v>
      </c>
      <c r="B204" s="72" t="s">
        <v>204</v>
      </c>
      <c r="C204" s="72"/>
      <c r="D204" s="74">
        <f>D205</f>
        <v>5275.3</v>
      </c>
      <c r="E204" s="74">
        <f>E205</f>
        <v>1324.2</v>
      </c>
      <c r="F204" s="51">
        <f t="shared" si="15"/>
        <v>25.101889939908627</v>
      </c>
      <c r="G204" s="5"/>
      <c r="H204" s="5"/>
      <c r="I204" s="5"/>
    </row>
    <row r="205" spans="1:9" ht="12.75">
      <c r="A205" s="76" t="s">
        <v>30</v>
      </c>
      <c r="B205" s="72" t="s">
        <v>204</v>
      </c>
      <c r="C205" s="72" t="s">
        <v>31</v>
      </c>
      <c r="D205" s="74">
        <f>D206</f>
        <v>5275.3</v>
      </c>
      <c r="E205" s="65">
        <f>E206</f>
        <v>1324.2</v>
      </c>
      <c r="F205" s="51">
        <f t="shared" si="15"/>
        <v>25.101889939908627</v>
      </c>
      <c r="G205" s="5"/>
      <c r="H205" s="5"/>
      <c r="I205" s="5"/>
    </row>
    <row r="206" spans="1:9" ht="12.75">
      <c r="A206" s="92" t="s">
        <v>6</v>
      </c>
      <c r="B206" s="72" t="s">
        <v>204</v>
      </c>
      <c r="C206" s="72" t="s">
        <v>14</v>
      </c>
      <c r="D206" s="74">
        <v>5275.3</v>
      </c>
      <c r="E206" s="53">
        <v>1324.2</v>
      </c>
      <c r="F206" s="51">
        <f t="shared" si="15"/>
        <v>25.101889939908627</v>
      </c>
      <c r="G206" s="5"/>
      <c r="H206" s="5"/>
      <c r="I206" s="5"/>
    </row>
    <row r="207" spans="1:9" ht="22.5">
      <c r="A207" s="71" t="s">
        <v>81</v>
      </c>
      <c r="B207" s="72" t="s">
        <v>205</v>
      </c>
      <c r="C207" s="72"/>
      <c r="D207" s="74">
        <f>D208+D210+D212</f>
        <v>120505.429</v>
      </c>
      <c r="E207" s="74">
        <f>E208+E210+E212</f>
        <v>21676.951999999997</v>
      </c>
      <c r="F207" s="51">
        <f t="shared" si="15"/>
        <v>17.98836133764562</v>
      </c>
      <c r="G207" s="5"/>
      <c r="H207" s="5"/>
      <c r="I207" s="5"/>
    </row>
    <row r="208" spans="1:9" ht="45">
      <c r="A208" s="76" t="s">
        <v>16</v>
      </c>
      <c r="B208" s="72" t="s">
        <v>205</v>
      </c>
      <c r="C208" s="72" t="s">
        <v>17</v>
      </c>
      <c r="D208" s="74">
        <f>D209</f>
        <v>79775.5</v>
      </c>
      <c r="E208" s="74">
        <f>E209</f>
        <v>16081.188</v>
      </c>
      <c r="F208" s="51">
        <f t="shared" si="15"/>
        <v>20.158053537740283</v>
      </c>
      <c r="G208" s="5"/>
      <c r="H208" s="5"/>
      <c r="I208" s="5"/>
    </row>
    <row r="209" spans="1:9" ht="12.75">
      <c r="A209" s="87" t="s">
        <v>34</v>
      </c>
      <c r="B209" s="72" t="s">
        <v>205</v>
      </c>
      <c r="C209" s="72" t="s">
        <v>33</v>
      </c>
      <c r="D209" s="74">
        <f>65837.9+13937.6</f>
        <v>79775.5</v>
      </c>
      <c r="E209" s="58">
        <v>16081.188</v>
      </c>
      <c r="F209" s="51">
        <f t="shared" si="15"/>
        <v>20.158053537740283</v>
      </c>
      <c r="G209" s="5"/>
      <c r="H209" s="5"/>
      <c r="I209" s="5"/>
    </row>
    <row r="210" spans="1:9" ht="22.5">
      <c r="A210" s="76" t="s">
        <v>35</v>
      </c>
      <c r="B210" s="72" t="s">
        <v>205</v>
      </c>
      <c r="C210" s="72" t="s">
        <v>19</v>
      </c>
      <c r="D210" s="74">
        <f>D211</f>
        <v>40275.929</v>
      </c>
      <c r="E210" s="74">
        <f>E211</f>
        <v>5475.126</v>
      </c>
      <c r="F210" s="51">
        <f t="shared" si="15"/>
        <v>13.594040251684822</v>
      </c>
      <c r="G210" s="5"/>
      <c r="H210" s="5"/>
      <c r="I210" s="5"/>
    </row>
    <row r="211" spans="1:9" ht="22.5">
      <c r="A211" s="76" t="s">
        <v>21</v>
      </c>
      <c r="B211" s="72" t="s">
        <v>205</v>
      </c>
      <c r="C211" s="72" t="s">
        <v>20</v>
      </c>
      <c r="D211" s="74">
        <f>39004.729+1651.2-380</f>
        <v>40275.929</v>
      </c>
      <c r="E211" s="67">
        <v>5475.126</v>
      </c>
      <c r="F211" s="51">
        <f t="shared" si="15"/>
        <v>13.594040251684822</v>
      </c>
      <c r="G211" s="5"/>
      <c r="H211" s="5"/>
      <c r="I211" s="5"/>
    </row>
    <row r="212" spans="1:9" ht="12.75">
      <c r="A212" s="76" t="s">
        <v>22</v>
      </c>
      <c r="B212" s="72" t="s">
        <v>205</v>
      </c>
      <c r="C212" s="72" t="s">
        <v>24</v>
      </c>
      <c r="D212" s="74">
        <f>D213</f>
        <v>454</v>
      </c>
      <c r="E212" s="74">
        <f>E213</f>
        <v>120.638</v>
      </c>
      <c r="F212" s="51">
        <f t="shared" si="15"/>
        <v>26.572246696035247</v>
      </c>
      <c r="G212" s="5"/>
      <c r="H212" s="5"/>
      <c r="I212" s="5"/>
    </row>
    <row r="213" spans="1:9" ht="12.75">
      <c r="A213" s="76" t="s">
        <v>23</v>
      </c>
      <c r="B213" s="72" t="s">
        <v>205</v>
      </c>
      <c r="C213" s="72" t="s">
        <v>28</v>
      </c>
      <c r="D213" s="74">
        <f>443+1+10</f>
        <v>454</v>
      </c>
      <c r="E213" s="67">
        <v>120.638</v>
      </c>
      <c r="F213" s="51">
        <f t="shared" si="15"/>
        <v>26.572246696035247</v>
      </c>
      <c r="G213" s="5"/>
      <c r="H213" s="5"/>
      <c r="I213" s="5"/>
    </row>
    <row r="214" spans="1:9" ht="22.5">
      <c r="A214" s="71" t="s">
        <v>83</v>
      </c>
      <c r="B214" s="72" t="s">
        <v>206</v>
      </c>
      <c r="C214" s="72"/>
      <c r="D214" s="74">
        <f>D217+D215</f>
        <v>1020</v>
      </c>
      <c r="E214" s="74">
        <f>E217+E215</f>
        <v>9.836</v>
      </c>
      <c r="F214" s="51">
        <f t="shared" si="15"/>
        <v>0.9643137254901962</v>
      </c>
      <c r="G214" s="5"/>
      <c r="H214" s="5"/>
      <c r="I214" s="5"/>
    </row>
    <row r="215" spans="1:9" ht="45">
      <c r="A215" s="76" t="s">
        <v>16</v>
      </c>
      <c r="B215" s="72" t="s">
        <v>206</v>
      </c>
      <c r="C215" s="72" t="s">
        <v>17</v>
      </c>
      <c r="D215" s="74">
        <f>D216</f>
        <v>242.6</v>
      </c>
      <c r="E215" s="56">
        <f>E216</f>
        <v>0</v>
      </c>
      <c r="F215" s="51">
        <f t="shared" si="15"/>
        <v>0</v>
      </c>
      <c r="G215" s="5"/>
      <c r="H215" s="5"/>
      <c r="I215" s="5"/>
    </row>
    <row r="216" spans="1:9" ht="12.75">
      <c r="A216" s="87" t="s">
        <v>34</v>
      </c>
      <c r="B216" s="72" t="s">
        <v>206</v>
      </c>
      <c r="C216" s="72" t="s">
        <v>33</v>
      </c>
      <c r="D216" s="74">
        <v>242.6</v>
      </c>
      <c r="E216" s="67">
        <v>0</v>
      </c>
      <c r="F216" s="51">
        <f t="shared" si="15"/>
        <v>0</v>
      </c>
      <c r="G216" s="5"/>
      <c r="H216" s="5"/>
      <c r="I216" s="5"/>
    </row>
    <row r="217" spans="1:9" ht="22.5">
      <c r="A217" s="76" t="s">
        <v>35</v>
      </c>
      <c r="B217" s="72" t="s">
        <v>206</v>
      </c>
      <c r="C217" s="72" t="s">
        <v>19</v>
      </c>
      <c r="D217" s="74">
        <f>D218</f>
        <v>777.4</v>
      </c>
      <c r="E217" s="67">
        <f>E218</f>
        <v>9.836</v>
      </c>
      <c r="F217" s="51">
        <f t="shared" si="15"/>
        <v>1.2652431180859276</v>
      </c>
      <c r="G217" s="5"/>
      <c r="H217" s="5"/>
      <c r="I217" s="5"/>
    </row>
    <row r="218" spans="1:9" ht="22.5">
      <c r="A218" s="76" t="s">
        <v>21</v>
      </c>
      <c r="B218" s="72" t="s">
        <v>206</v>
      </c>
      <c r="C218" s="72" t="s">
        <v>20</v>
      </c>
      <c r="D218" s="74">
        <f>1030-252.6</f>
        <v>777.4</v>
      </c>
      <c r="E218" s="67">
        <v>9.836</v>
      </c>
      <c r="F218" s="51">
        <f t="shared" si="15"/>
        <v>1.2652431180859276</v>
      </c>
      <c r="G218" s="5"/>
      <c r="H218" s="5"/>
      <c r="I218" s="5"/>
    </row>
    <row r="219" spans="1:9" ht="12.75">
      <c r="A219" s="71" t="s">
        <v>306</v>
      </c>
      <c r="B219" s="72" t="s">
        <v>208</v>
      </c>
      <c r="C219" s="72"/>
      <c r="D219" s="74">
        <f>D220</f>
        <v>205.5</v>
      </c>
      <c r="E219" s="74">
        <f>E220</f>
        <v>0</v>
      </c>
      <c r="F219" s="51">
        <f t="shared" si="15"/>
        <v>0</v>
      </c>
      <c r="G219" s="5"/>
      <c r="H219" s="5"/>
      <c r="I219" s="5"/>
    </row>
    <row r="220" spans="1:9" ht="22.5">
      <c r="A220" s="76" t="s">
        <v>35</v>
      </c>
      <c r="B220" s="72" t="s">
        <v>208</v>
      </c>
      <c r="C220" s="72" t="s">
        <v>19</v>
      </c>
      <c r="D220" s="74">
        <f>D221</f>
        <v>205.5</v>
      </c>
      <c r="E220" s="65">
        <f>E221+E224</f>
        <v>0</v>
      </c>
      <c r="F220" s="51">
        <f t="shared" si="15"/>
        <v>0</v>
      </c>
      <c r="G220" s="5"/>
      <c r="H220" s="5"/>
      <c r="I220" s="5"/>
    </row>
    <row r="221" spans="1:9" ht="22.5">
      <c r="A221" s="76" t="s">
        <v>21</v>
      </c>
      <c r="B221" s="72" t="s">
        <v>208</v>
      </c>
      <c r="C221" s="72" t="s">
        <v>20</v>
      </c>
      <c r="D221" s="74">
        <f>175.5+30</f>
        <v>205.5</v>
      </c>
      <c r="E221" s="67">
        <f>E222</f>
        <v>0</v>
      </c>
      <c r="F221" s="51">
        <f t="shared" si="15"/>
        <v>0</v>
      </c>
      <c r="G221" s="5"/>
      <c r="H221" s="5"/>
      <c r="I221" s="5"/>
    </row>
    <row r="222" spans="1:9" ht="22.5">
      <c r="A222" s="71" t="s">
        <v>207</v>
      </c>
      <c r="B222" s="72" t="s">
        <v>339</v>
      </c>
      <c r="C222" s="72"/>
      <c r="D222" s="74">
        <f>D223</f>
        <v>1500</v>
      </c>
      <c r="E222" s="67">
        <f>E223</f>
        <v>0</v>
      </c>
      <c r="F222" s="51">
        <f t="shared" si="15"/>
        <v>0</v>
      </c>
      <c r="G222" s="5"/>
      <c r="H222" s="5"/>
      <c r="I222" s="5"/>
    </row>
    <row r="223" spans="1:9" ht="22.5">
      <c r="A223" s="76" t="s">
        <v>46</v>
      </c>
      <c r="B223" s="72" t="s">
        <v>339</v>
      </c>
      <c r="C223" s="72" t="s">
        <v>27</v>
      </c>
      <c r="D223" s="74">
        <f>D224</f>
        <v>1500</v>
      </c>
      <c r="E223" s="74">
        <f>E224</f>
        <v>0</v>
      </c>
      <c r="F223" s="51">
        <f t="shared" si="15"/>
        <v>0</v>
      </c>
      <c r="G223" s="5"/>
      <c r="H223" s="5"/>
      <c r="I223" s="5"/>
    </row>
    <row r="224" spans="1:9" ht="22.5">
      <c r="A224" s="76" t="s">
        <v>32</v>
      </c>
      <c r="B224" s="72" t="s">
        <v>339</v>
      </c>
      <c r="C224" s="72" t="s">
        <v>13</v>
      </c>
      <c r="D224" s="74">
        <f>4400-2900</f>
        <v>1500</v>
      </c>
      <c r="E224" s="59">
        <v>0</v>
      </c>
      <c r="F224" s="51">
        <f t="shared" si="15"/>
        <v>0</v>
      </c>
      <c r="G224" s="5"/>
      <c r="H224" s="5"/>
      <c r="I224" s="5"/>
    </row>
    <row r="225" spans="1:9" ht="33.75">
      <c r="A225" s="71" t="s">
        <v>307</v>
      </c>
      <c r="B225" s="72" t="s">
        <v>209</v>
      </c>
      <c r="C225" s="72"/>
      <c r="D225" s="74">
        <f>D232+D226+D229</f>
        <v>13098.71</v>
      </c>
      <c r="E225" s="74">
        <f>E232+E226+E229</f>
        <v>2968.701</v>
      </c>
      <c r="F225" s="51">
        <f t="shared" si="15"/>
        <v>22.66407150017063</v>
      </c>
      <c r="G225" s="5"/>
      <c r="H225" s="5"/>
      <c r="I225" s="5"/>
    </row>
    <row r="226" spans="1:9" ht="12.75">
      <c r="A226" s="71" t="s">
        <v>82</v>
      </c>
      <c r="B226" s="72" t="s">
        <v>210</v>
      </c>
      <c r="C226" s="72"/>
      <c r="D226" s="74">
        <f>D227</f>
        <v>280</v>
      </c>
      <c r="E226" s="74">
        <f>E227</f>
        <v>0</v>
      </c>
      <c r="F226" s="51">
        <f t="shared" si="15"/>
        <v>0</v>
      </c>
      <c r="G226" s="5"/>
      <c r="H226" s="5"/>
      <c r="I226" s="5"/>
    </row>
    <row r="227" spans="1:9" ht="22.5">
      <c r="A227" s="76" t="s">
        <v>35</v>
      </c>
      <c r="B227" s="72" t="s">
        <v>210</v>
      </c>
      <c r="C227" s="72" t="s">
        <v>19</v>
      </c>
      <c r="D227" s="74">
        <f>D228</f>
        <v>280</v>
      </c>
      <c r="E227" s="59">
        <f>E228</f>
        <v>0</v>
      </c>
      <c r="F227" s="51">
        <f t="shared" si="15"/>
        <v>0</v>
      </c>
      <c r="G227" s="5"/>
      <c r="H227" s="5"/>
      <c r="I227" s="5"/>
    </row>
    <row r="228" spans="1:9" ht="22.5">
      <c r="A228" s="76" t="s">
        <v>21</v>
      </c>
      <c r="B228" s="72" t="s">
        <v>210</v>
      </c>
      <c r="C228" s="72" t="s">
        <v>20</v>
      </c>
      <c r="D228" s="74">
        <v>280</v>
      </c>
      <c r="E228" s="63">
        <v>0</v>
      </c>
      <c r="F228" s="51">
        <f t="shared" si="15"/>
        <v>0</v>
      </c>
      <c r="G228" s="5"/>
      <c r="H228" s="5"/>
      <c r="I228" s="5"/>
    </row>
    <row r="229" spans="1:9" ht="12.75">
      <c r="A229" s="71" t="s">
        <v>308</v>
      </c>
      <c r="B229" s="72" t="s">
        <v>340</v>
      </c>
      <c r="C229" s="72"/>
      <c r="D229" s="74">
        <f>D230</f>
        <v>7318.71</v>
      </c>
      <c r="E229" s="63">
        <f>E230</f>
        <v>2968.701</v>
      </c>
      <c r="F229" s="51">
        <f t="shared" si="15"/>
        <v>40.56317301819583</v>
      </c>
      <c r="G229" s="5"/>
      <c r="H229" s="5"/>
      <c r="I229" s="5"/>
    </row>
    <row r="230" spans="1:9" ht="22.5">
      <c r="A230" s="76" t="s">
        <v>35</v>
      </c>
      <c r="B230" s="72" t="s">
        <v>340</v>
      </c>
      <c r="C230" s="72" t="s">
        <v>19</v>
      </c>
      <c r="D230" s="74">
        <f>D231</f>
        <v>7318.71</v>
      </c>
      <c r="E230" s="74">
        <f>E231</f>
        <v>2968.701</v>
      </c>
      <c r="F230" s="51">
        <f t="shared" si="15"/>
        <v>40.56317301819583</v>
      </c>
      <c r="G230" s="5"/>
      <c r="H230" s="5"/>
      <c r="I230" s="5"/>
    </row>
    <row r="231" spans="1:9" ht="22.5">
      <c r="A231" s="76" t="s">
        <v>21</v>
      </c>
      <c r="B231" s="72" t="s">
        <v>340</v>
      </c>
      <c r="C231" s="72" t="s">
        <v>20</v>
      </c>
      <c r="D231" s="74">
        <f>4350+2968.71</f>
        <v>7318.71</v>
      </c>
      <c r="E231" s="58">
        <v>2968.701</v>
      </c>
      <c r="F231" s="51">
        <f t="shared" si="15"/>
        <v>40.56317301819583</v>
      </c>
      <c r="G231" s="5"/>
      <c r="H231" s="5"/>
      <c r="I231" s="5"/>
    </row>
    <row r="232" spans="1:9" ht="22.5">
      <c r="A232" s="71" t="s">
        <v>309</v>
      </c>
      <c r="B232" s="72" t="s">
        <v>341</v>
      </c>
      <c r="C232" s="72"/>
      <c r="D232" s="74">
        <f>D233</f>
        <v>5500</v>
      </c>
      <c r="E232" s="63">
        <f>E233</f>
        <v>0</v>
      </c>
      <c r="F232" s="51">
        <f t="shared" si="15"/>
        <v>0</v>
      </c>
      <c r="G232" s="5"/>
      <c r="H232" s="5"/>
      <c r="I232" s="5"/>
    </row>
    <row r="233" spans="1:9" ht="22.5">
      <c r="A233" s="76" t="s">
        <v>35</v>
      </c>
      <c r="B233" s="72" t="s">
        <v>341</v>
      </c>
      <c r="C233" s="72" t="s">
        <v>342</v>
      </c>
      <c r="D233" s="74">
        <f>D234</f>
        <v>5500</v>
      </c>
      <c r="E233" s="63">
        <f>E234</f>
        <v>0</v>
      </c>
      <c r="F233" s="51">
        <f t="shared" si="15"/>
        <v>0</v>
      </c>
      <c r="G233" s="5"/>
      <c r="H233" s="5"/>
      <c r="I233" s="5"/>
    </row>
    <row r="234" spans="1:9" ht="22.5">
      <c r="A234" s="76" t="s">
        <v>21</v>
      </c>
      <c r="B234" s="72" t="s">
        <v>341</v>
      </c>
      <c r="C234" s="72" t="s">
        <v>20</v>
      </c>
      <c r="D234" s="74">
        <v>5500</v>
      </c>
      <c r="E234" s="58">
        <v>0</v>
      </c>
      <c r="F234" s="51">
        <f t="shared" si="15"/>
        <v>0</v>
      </c>
      <c r="G234" s="5"/>
      <c r="H234" s="5"/>
      <c r="I234" s="5"/>
    </row>
    <row r="235" spans="1:9" ht="33.75">
      <c r="A235" s="71" t="s">
        <v>211</v>
      </c>
      <c r="B235" s="72" t="s">
        <v>212</v>
      </c>
      <c r="C235" s="72"/>
      <c r="D235" s="74">
        <f aca="true" t="shared" si="16" ref="D235:E237">D236</f>
        <v>20323.7</v>
      </c>
      <c r="E235" s="74">
        <f t="shared" si="16"/>
        <v>5438.8</v>
      </c>
      <c r="F235" s="70">
        <f t="shared" si="15"/>
        <v>26.76087523433233</v>
      </c>
      <c r="G235" s="5"/>
      <c r="H235" s="5"/>
      <c r="I235" s="5"/>
    </row>
    <row r="236" spans="1:9" ht="33.75">
      <c r="A236" s="79" t="s">
        <v>213</v>
      </c>
      <c r="B236" s="72" t="s">
        <v>214</v>
      </c>
      <c r="C236" s="72"/>
      <c r="D236" s="74">
        <f t="shared" si="16"/>
        <v>20323.7</v>
      </c>
      <c r="E236" s="74">
        <f t="shared" si="16"/>
        <v>5438.8</v>
      </c>
      <c r="F236" s="51">
        <f t="shared" si="15"/>
        <v>26.76087523433233</v>
      </c>
      <c r="G236" s="5"/>
      <c r="H236" s="5"/>
      <c r="I236" s="5"/>
    </row>
    <row r="237" spans="1:9" ht="12.75">
      <c r="A237" s="76" t="s">
        <v>30</v>
      </c>
      <c r="B237" s="72" t="s">
        <v>214</v>
      </c>
      <c r="C237" s="72" t="s">
        <v>31</v>
      </c>
      <c r="D237" s="74">
        <f t="shared" si="16"/>
        <v>20323.7</v>
      </c>
      <c r="E237" s="58">
        <f t="shared" si="16"/>
        <v>5438.8</v>
      </c>
      <c r="F237" s="51">
        <f t="shared" si="15"/>
        <v>26.76087523433233</v>
      </c>
      <c r="G237" s="5"/>
      <c r="H237" s="5"/>
      <c r="I237" s="5"/>
    </row>
    <row r="238" spans="1:9" ht="12.75">
      <c r="A238" s="92" t="s">
        <v>6</v>
      </c>
      <c r="B238" s="72" t="s">
        <v>214</v>
      </c>
      <c r="C238" s="72" t="s">
        <v>14</v>
      </c>
      <c r="D238" s="74">
        <v>20323.7</v>
      </c>
      <c r="E238" s="63">
        <v>5438.8</v>
      </c>
      <c r="F238" s="51">
        <f t="shared" si="15"/>
        <v>26.76087523433233</v>
      </c>
      <c r="G238" s="5"/>
      <c r="H238" s="5"/>
      <c r="I238" s="5"/>
    </row>
    <row r="239" spans="1:9" ht="22.5">
      <c r="A239" s="82" t="s">
        <v>84</v>
      </c>
      <c r="B239" s="78" t="s">
        <v>215</v>
      </c>
      <c r="C239" s="78"/>
      <c r="D239" s="83">
        <f aca="true" t="shared" si="17" ref="D239:E242">D240</f>
        <v>1156</v>
      </c>
      <c r="E239" s="83">
        <f t="shared" si="17"/>
        <v>0</v>
      </c>
      <c r="F239" s="70">
        <f t="shared" si="15"/>
        <v>0</v>
      </c>
      <c r="G239" s="5"/>
      <c r="H239" s="5"/>
      <c r="I239" s="5"/>
    </row>
    <row r="240" spans="1:9" ht="45">
      <c r="A240" s="76" t="s">
        <v>216</v>
      </c>
      <c r="B240" s="72" t="s">
        <v>217</v>
      </c>
      <c r="C240" s="72"/>
      <c r="D240" s="74">
        <f t="shared" si="17"/>
        <v>1156</v>
      </c>
      <c r="E240" s="58">
        <f t="shared" si="17"/>
        <v>0</v>
      </c>
      <c r="F240" s="51">
        <f t="shared" si="15"/>
        <v>0</v>
      </c>
      <c r="G240" s="5"/>
      <c r="H240" s="5"/>
      <c r="I240" s="5"/>
    </row>
    <row r="241" spans="1:9" ht="33.75">
      <c r="A241" s="76" t="s">
        <v>310</v>
      </c>
      <c r="B241" s="72" t="s">
        <v>343</v>
      </c>
      <c r="C241" s="72"/>
      <c r="D241" s="74">
        <f t="shared" si="17"/>
        <v>1156</v>
      </c>
      <c r="E241" s="58">
        <f t="shared" si="17"/>
        <v>0</v>
      </c>
      <c r="F241" s="51">
        <f t="shared" si="15"/>
        <v>0</v>
      </c>
      <c r="G241" s="5"/>
      <c r="H241" s="5"/>
      <c r="I241" s="5"/>
    </row>
    <row r="242" spans="1:9" ht="12.75">
      <c r="A242" s="76" t="s">
        <v>36</v>
      </c>
      <c r="B242" s="72" t="s">
        <v>343</v>
      </c>
      <c r="C242" s="72" t="s">
        <v>37</v>
      </c>
      <c r="D242" s="74">
        <f t="shared" si="17"/>
        <v>1156</v>
      </c>
      <c r="E242" s="74">
        <f t="shared" si="17"/>
        <v>0</v>
      </c>
      <c r="F242" s="51">
        <f t="shared" si="15"/>
        <v>0</v>
      </c>
      <c r="G242" s="5"/>
      <c r="H242" s="5"/>
      <c r="I242" s="5"/>
    </row>
    <row r="243" spans="1:9" ht="22.5">
      <c r="A243" s="76" t="s">
        <v>55</v>
      </c>
      <c r="B243" s="72" t="s">
        <v>343</v>
      </c>
      <c r="C243" s="72" t="s">
        <v>38</v>
      </c>
      <c r="D243" s="74">
        <v>1156</v>
      </c>
      <c r="E243" s="74">
        <v>0</v>
      </c>
      <c r="F243" s="51">
        <f t="shared" si="15"/>
        <v>0</v>
      </c>
      <c r="G243" s="5"/>
      <c r="H243" s="5"/>
      <c r="I243" s="5"/>
    </row>
    <row r="244" spans="1:9" ht="22.5">
      <c r="A244" s="82" t="s">
        <v>85</v>
      </c>
      <c r="B244" s="78" t="s">
        <v>218</v>
      </c>
      <c r="C244" s="78"/>
      <c r="D244" s="83">
        <f>D245+D258</f>
        <v>38118.453</v>
      </c>
      <c r="E244" s="64">
        <f>E245</f>
        <v>5278.415999999999</v>
      </c>
      <c r="F244" s="70">
        <f t="shared" si="15"/>
        <v>13.847403513463675</v>
      </c>
      <c r="G244" s="5"/>
      <c r="H244" s="5"/>
      <c r="I244" s="5"/>
    </row>
    <row r="245" spans="1:9" ht="45">
      <c r="A245" s="71" t="s">
        <v>219</v>
      </c>
      <c r="B245" s="72" t="s">
        <v>220</v>
      </c>
      <c r="C245" s="72"/>
      <c r="D245" s="74">
        <f>D246+D251</f>
        <v>37864.453</v>
      </c>
      <c r="E245" s="74">
        <f>E246+E251</f>
        <v>5278.415999999999</v>
      </c>
      <c r="F245" s="51">
        <f t="shared" si="15"/>
        <v>13.940293815943939</v>
      </c>
      <c r="G245" s="5"/>
      <c r="H245" s="5"/>
      <c r="I245" s="5"/>
    </row>
    <row r="246" spans="1:9" ht="45">
      <c r="A246" s="71" t="s">
        <v>311</v>
      </c>
      <c r="B246" s="72" t="s">
        <v>221</v>
      </c>
      <c r="C246" s="72"/>
      <c r="D246" s="74">
        <f>D247+D249</f>
        <v>1400</v>
      </c>
      <c r="E246" s="74">
        <f>E247+E249</f>
        <v>187.36</v>
      </c>
      <c r="F246" s="51">
        <f t="shared" si="15"/>
        <v>13.382857142857144</v>
      </c>
      <c r="G246" s="5"/>
      <c r="H246" s="5"/>
      <c r="I246" s="5"/>
    </row>
    <row r="247" spans="1:9" ht="45">
      <c r="A247" s="76" t="s">
        <v>16</v>
      </c>
      <c r="B247" s="72" t="s">
        <v>221</v>
      </c>
      <c r="C247" s="93">
        <v>100</v>
      </c>
      <c r="D247" s="74">
        <f>D248</f>
        <v>210.60000000000002</v>
      </c>
      <c r="E247" s="74">
        <f>E248</f>
        <v>40.8</v>
      </c>
      <c r="F247" s="51">
        <f t="shared" si="15"/>
        <v>19.37321937321937</v>
      </c>
      <c r="G247" s="5"/>
      <c r="H247" s="5"/>
      <c r="I247" s="5"/>
    </row>
    <row r="248" spans="1:9" ht="12.75">
      <c r="A248" s="87" t="s">
        <v>34</v>
      </c>
      <c r="B248" s="72" t="s">
        <v>221</v>
      </c>
      <c r="C248" s="72" t="s">
        <v>33</v>
      </c>
      <c r="D248" s="74">
        <f>148.8+61.8</f>
        <v>210.60000000000002</v>
      </c>
      <c r="E248" s="63">
        <v>40.8</v>
      </c>
      <c r="F248" s="51">
        <f t="shared" si="15"/>
        <v>19.37321937321937</v>
      </c>
      <c r="G248" s="5"/>
      <c r="H248" s="5"/>
      <c r="I248" s="5"/>
    </row>
    <row r="249" spans="1:9" ht="22.5">
      <c r="A249" s="76" t="s">
        <v>35</v>
      </c>
      <c r="B249" s="72" t="s">
        <v>221</v>
      </c>
      <c r="C249" s="72" t="s">
        <v>19</v>
      </c>
      <c r="D249" s="74">
        <f>D250</f>
        <v>1189.4</v>
      </c>
      <c r="E249" s="74">
        <f>E250</f>
        <v>146.56</v>
      </c>
      <c r="F249" s="51">
        <f t="shared" si="15"/>
        <v>12.322179250042037</v>
      </c>
      <c r="G249" s="5"/>
      <c r="H249" s="5"/>
      <c r="I249" s="5"/>
    </row>
    <row r="250" spans="1:9" ht="22.5">
      <c r="A250" s="76" t="s">
        <v>21</v>
      </c>
      <c r="B250" s="72" t="s">
        <v>221</v>
      </c>
      <c r="C250" s="72" t="s">
        <v>20</v>
      </c>
      <c r="D250" s="74">
        <f>1621.2-61.8-370</f>
        <v>1189.4</v>
      </c>
      <c r="E250" s="74">
        <v>146.56</v>
      </c>
      <c r="F250" s="51">
        <f t="shared" si="15"/>
        <v>12.322179250042037</v>
      </c>
      <c r="G250" s="5"/>
      <c r="H250" s="5"/>
      <c r="I250" s="5"/>
    </row>
    <row r="251" spans="1:9" ht="22.5">
      <c r="A251" s="76" t="s">
        <v>8</v>
      </c>
      <c r="B251" s="72" t="s">
        <v>222</v>
      </c>
      <c r="C251" s="72"/>
      <c r="D251" s="74">
        <f>D252+D254+D256</f>
        <v>36464.453</v>
      </c>
      <c r="E251" s="74">
        <f>E252+E254+E256</f>
        <v>5091.056</v>
      </c>
      <c r="F251" s="51">
        <f aca="true" t="shared" si="18" ref="F251:F327">E251/D251*100</f>
        <v>13.961695791789333</v>
      </c>
      <c r="G251" s="5"/>
      <c r="H251" s="5"/>
      <c r="I251" s="5"/>
    </row>
    <row r="252" spans="1:9" ht="45">
      <c r="A252" s="76" t="s">
        <v>16</v>
      </c>
      <c r="B252" s="72" t="s">
        <v>222</v>
      </c>
      <c r="C252" s="93">
        <v>100</v>
      </c>
      <c r="D252" s="74">
        <f>D253</f>
        <v>21309.2</v>
      </c>
      <c r="E252" s="74">
        <f>E253</f>
        <v>3775.499</v>
      </c>
      <c r="F252" s="51">
        <f t="shared" si="18"/>
        <v>17.717694704634614</v>
      </c>
      <c r="G252" s="5"/>
      <c r="H252" s="5"/>
      <c r="I252" s="5"/>
    </row>
    <row r="253" spans="1:9" ht="12.75">
      <c r="A253" s="87" t="s">
        <v>34</v>
      </c>
      <c r="B253" s="72" t="s">
        <v>222</v>
      </c>
      <c r="C253" s="72" t="s">
        <v>33</v>
      </c>
      <c r="D253" s="74">
        <f>7261.1+2192.8+6392.2+1930.4+2597.6+0.6+784.5+150</f>
        <v>21309.2</v>
      </c>
      <c r="E253" s="63">
        <v>3775.499</v>
      </c>
      <c r="F253" s="51">
        <f t="shared" si="18"/>
        <v>17.717694704634614</v>
      </c>
      <c r="G253" s="5"/>
      <c r="H253" s="5"/>
      <c r="I253" s="5"/>
    </row>
    <row r="254" spans="1:9" ht="22.5">
      <c r="A254" s="76" t="s">
        <v>35</v>
      </c>
      <c r="B254" s="72" t="s">
        <v>222</v>
      </c>
      <c r="C254" s="72" t="s">
        <v>19</v>
      </c>
      <c r="D254" s="74">
        <f>D255</f>
        <v>14944.253</v>
      </c>
      <c r="E254" s="74">
        <f>E255</f>
        <v>1269.776</v>
      </c>
      <c r="F254" s="51">
        <f t="shared" si="18"/>
        <v>8.49675122603987</v>
      </c>
      <c r="G254" s="5"/>
      <c r="H254" s="5"/>
      <c r="I254" s="5"/>
    </row>
    <row r="255" spans="1:9" ht="22.5">
      <c r="A255" s="76" t="s">
        <v>21</v>
      </c>
      <c r="B255" s="72" t="s">
        <v>222</v>
      </c>
      <c r="C255" s="72" t="s">
        <v>20</v>
      </c>
      <c r="D255" s="74">
        <f>487.7+3381.4+78.1+128.8+220.6+2983.2+7664.453</f>
        <v>14944.253</v>
      </c>
      <c r="E255" s="63">
        <v>1269.776</v>
      </c>
      <c r="F255" s="51">
        <f t="shared" si="18"/>
        <v>8.49675122603987</v>
      </c>
      <c r="G255" s="5"/>
      <c r="H255" s="5"/>
      <c r="I255" s="5"/>
    </row>
    <row r="256" spans="1:9" ht="12.75">
      <c r="A256" s="76" t="s">
        <v>22</v>
      </c>
      <c r="B256" s="72" t="s">
        <v>222</v>
      </c>
      <c r="C256" s="72" t="s">
        <v>24</v>
      </c>
      <c r="D256" s="74">
        <f>D257</f>
        <v>211</v>
      </c>
      <c r="E256" s="58">
        <f>E257</f>
        <v>45.781</v>
      </c>
      <c r="F256" s="51">
        <f t="shared" si="18"/>
        <v>21.697156398104266</v>
      </c>
      <c r="G256" s="5"/>
      <c r="H256" s="5"/>
      <c r="I256" s="5"/>
    </row>
    <row r="257" spans="1:9" ht="12.75">
      <c r="A257" s="76" t="s">
        <v>23</v>
      </c>
      <c r="B257" s="72" t="s">
        <v>222</v>
      </c>
      <c r="C257" s="72" t="s">
        <v>28</v>
      </c>
      <c r="D257" s="74">
        <f>206+4+1</f>
        <v>211</v>
      </c>
      <c r="E257" s="63">
        <v>45.781</v>
      </c>
      <c r="F257" s="51">
        <f t="shared" si="18"/>
        <v>21.697156398104266</v>
      </c>
      <c r="G257" s="5"/>
      <c r="H257" s="5"/>
      <c r="I257" s="5"/>
    </row>
    <row r="258" spans="1:9" ht="45">
      <c r="A258" s="71" t="s">
        <v>223</v>
      </c>
      <c r="B258" s="72" t="s">
        <v>344</v>
      </c>
      <c r="C258" s="72"/>
      <c r="D258" s="74">
        <f>D259</f>
        <v>254</v>
      </c>
      <c r="E258" s="63">
        <f>E259+E261</f>
        <v>0</v>
      </c>
      <c r="F258" s="51">
        <f t="shared" si="18"/>
        <v>0</v>
      </c>
      <c r="G258" s="5"/>
      <c r="H258" s="5"/>
      <c r="I258" s="5"/>
    </row>
    <row r="259" spans="1:9" ht="33.75">
      <c r="A259" s="71" t="s">
        <v>224</v>
      </c>
      <c r="B259" s="72" t="s">
        <v>345</v>
      </c>
      <c r="C259" s="72"/>
      <c r="D259" s="74">
        <f>D260</f>
        <v>254</v>
      </c>
      <c r="E259" s="58">
        <f>E260</f>
        <v>0</v>
      </c>
      <c r="F259" s="51">
        <f t="shared" si="18"/>
        <v>0</v>
      </c>
      <c r="G259" s="5"/>
      <c r="H259" s="5"/>
      <c r="I259" s="5"/>
    </row>
    <row r="260" spans="1:9" ht="22.5">
      <c r="A260" s="76" t="s">
        <v>35</v>
      </c>
      <c r="B260" s="72" t="s">
        <v>345</v>
      </c>
      <c r="C260" s="72" t="s">
        <v>19</v>
      </c>
      <c r="D260" s="74">
        <f>D261</f>
        <v>254</v>
      </c>
      <c r="E260" s="63">
        <v>0</v>
      </c>
      <c r="F260" s="51">
        <f t="shared" si="18"/>
        <v>0</v>
      </c>
      <c r="G260" s="5"/>
      <c r="H260" s="5"/>
      <c r="I260" s="5"/>
    </row>
    <row r="261" spans="1:9" ht="22.5">
      <c r="A261" s="76" t="s">
        <v>21</v>
      </c>
      <c r="B261" s="72" t="s">
        <v>345</v>
      </c>
      <c r="C261" s="72" t="s">
        <v>20</v>
      </c>
      <c r="D261" s="74">
        <v>254</v>
      </c>
      <c r="E261" s="63">
        <v>0</v>
      </c>
      <c r="F261" s="51">
        <f t="shared" si="18"/>
        <v>0</v>
      </c>
      <c r="G261" s="5"/>
      <c r="H261" s="5"/>
      <c r="I261" s="5"/>
    </row>
    <row r="262" spans="1:9" ht="33.75">
      <c r="A262" s="94" t="s">
        <v>225</v>
      </c>
      <c r="B262" s="78" t="s">
        <v>226</v>
      </c>
      <c r="C262" s="78"/>
      <c r="D262" s="83">
        <f>D263+D274+D281</f>
        <v>54914.981</v>
      </c>
      <c r="E262" s="83">
        <f>E263+E274+E281</f>
        <v>6794.661000000001</v>
      </c>
      <c r="F262" s="70">
        <f t="shared" si="18"/>
        <v>12.373055359884402</v>
      </c>
      <c r="G262" s="5"/>
      <c r="H262" s="5"/>
      <c r="I262" s="5"/>
    </row>
    <row r="263" spans="1:9" ht="33.75">
      <c r="A263" s="71" t="s">
        <v>227</v>
      </c>
      <c r="B263" s="72" t="s">
        <v>228</v>
      </c>
      <c r="C263" s="72"/>
      <c r="D263" s="74">
        <f>D264+D271</f>
        <v>36200</v>
      </c>
      <c r="E263" s="74">
        <f>E264+E271</f>
        <v>5529.682000000001</v>
      </c>
      <c r="F263" s="51">
        <f t="shared" si="18"/>
        <v>15.275364640883978</v>
      </c>
      <c r="G263" s="5"/>
      <c r="H263" s="5"/>
      <c r="I263" s="5"/>
    </row>
    <row r="264" spans="1:9" ht="78.75">
      <c r="A264" s="71" t="s">
        <v>312</v>
      </c>
      <c r="B264" s="72" t="s">
        <v>229</v>
      </c>
      <c r="C264" s="72"/>
      <c r="D264" s="74">
        <f>D265+D267+D269</f>
        <v>29900</v>
      </c>
      <c r="E264" s="74">
        <f>E265+E267+E269</f>
        <v>5529.682000000001</v>
      </c>
      <c r="F264" s="51">
        <f t="shared" si="18"/>
        <v>18.493919732441473</v>
      </c>
      <c r="G264" s="5"/>
      <c r="H264" s="5"/>
      <c r="I264" s="5"/>
    </row>
    <row r="265" spans="1:9" ht="22.5">
      <c r="A265" s="76" t="s">
        <v>35</v>
      </c>
      <c r="B265" s="72" t="s">
        <v>229</v>
      </c>
      <c r="C265" s="72" t="s">
        <v>19</v>
      </c>
      <c r="D265" s="74">
        <f>D266</f>
        <v>2996.3</v>
      </c>
      <c r="E265" s="74">
        <f>E266</f>
        <v>912.47</v>
      </c>
      <c r="F265" s="51">
        <f>E265/D265*100</f>
        <v>30.453225644962117</v>
      </c>
      <c r="G265" s="5"/>
      <c r="H265" s="5"/>
      <c r="I265" s="5"/>
    </row>
    <row r="266" spans="1:9" ht="22.5">
      <c r="A266" s="76" t="s">
        <v>21</v>
      </c>
      <c r="B266" s="72" t="s">
        <v>229</v>
      </c>
      <c r="C266" s="72" t="s">
        <v>20</v>
      </c>
      <c r="D266" s="74">
        <v>2996.3</v>
      </c>
      <c r="E266" s="62">
        <v>912.47</v>
      </c>
      <c r="F266" s="51">
        <f>E266/D266*100</f>
        <v>30.453225644962117</v>
      </c>
      <c r="G266" s="5"/>
      <c r="H266" s="5"/>
      <c r="I266" s="5"/>
    </row>
    <row r="267" spans="1:9" ht="12.75">
      <c r="A267" s="76" t="s">
        <v>30</v>
      </c>
      <c r="B267" s="72" t="s">
        <v>229</v>
      </c>
      <c r="C267" s="72" t="s">
        <v>31</v>
      </c>
      <c r="D267" s="74">
        <f>D268</f>
        <v>26900</v>
      </c>
      <c r="E267" s="74">
        <f>E268</f>
        <v>4617.212</v>
      </c>
      <c r="F267" s="51">
        <f t="shared" si="18"/>
        <v>17.16435687732342</v>
      </c>
      <c r="G267" s="5"/>
      <c r="H267" s="5"/>
      <c r="I267" s="5"/>
    </row>
    <row r="268" spans="1:9" ht="12.75">
      <c r="A268" s="92" t="s">
        <v>6</v>
      </c>
      <c r="B268" s="72" t="s">
        <v>229</v>
      </c>
      <c r="C268" s="72" t="s">
        <v>14</v>
      </c>
      <c r="D268" s="74">
        <f>27900+2000-3000</f>
        <v>26900</v>
      </c>
      <c r="E268" s="62">
        <v>4617.212</v>
      </c>
      <c r="F268" s="51">
        <f t="shared" si="18"/>
        <v>17.16435687732342</v>
      </c>
      <c r="G268" s="5"/>
      <c r="H268" s="5"/>
      <c r="I268" s="5"/>
    </row>
    <row r="269" spans="1:9" ht="12.75">
      <c r="A269" s="76" t="s">
        <v>22</v>
      </c>
      <c r="B269" s="72" t="s">
        <v>229</v>
      </c>
      <c r="C269" s="72" t="s">
        <v>24</v>
      </c>
      <c r="D269" s="74">
        <v>3.7</v>
      </c>
      <c r="E269" s="63">
        <f>E270</f>
        <v>0</v>
      </c>
      <c r="F269" s="51">
        <f t="shared" si="18"/>
        <v>0</v>
      </c>
      <c r="G269" s="5"/>
      <c r="H269" s="5"/>
      <c r="I269" s="5"/>
    </row>
    <row r="270" spans="1:9" ht="12.75">
      <c r="A270" s="76" t="s">
        <v>23</v>
      </c>
      <c r="B270" s="72" t="s">
        <v>229</v>
      </c>
      <c r="C270" s="72" t="s">
        <v>28</v>
      </c>
      <c r="D270" s="74">
        <v>3.7</v>
      </c>
      <c r="E270" s="63">
        <v>0</v>
      </c>
      <c r="F270" s="51">
        <f t="shared" si="18"/>
        <v>0</v>
      </c>
      <c r="G270" s="5"/>
      <c r="H270" s="5"/>
      <c r="I270" s="5"/>
    </row>
    <row r="271" spans="1:9" ht="12.75">
      <c r="A271" s="71" t="s">
        <v>230</v>
      </c>
      <c r="B271" s="72" t="s">
        <v>231</v>
      </c>
      <c r="C271" s="72"/>
      <c r="D271" s="74">
        <f>D272</f>
        <v>6300</v>
      </c>
      <c r="E271" s="63">
        <f>E272</f>
        <v>0</v>
      </c>
      <c r="F271" s="51">
        <f t="shared" si="18"/>
        <v>0</v>
      </c>
      <c r="G271" s="5"/>
      <c r="H271" s="5"/>
      <c r="I271" s="5"/>
    </row>
    <row r="272" spans="1:9" ht="22.5">
      <c r="A272" s="76" t="s">
        <v>35</v>
      </c>
      <c r="B272" s="72" t="s">
        <v>231</v>
      </c>
      <c r="C272" s="72" t="s">
        <v>19</v>
      </c>
      <c r="D272" s="74">
        <f>D273</f>
        <v>6300</v>
      </c>
      <c r="E272" s="58">
        <v>0</v>
      </c>
      <c r="F272" s="51">
        <f t="shared" si="18"/>
        <v>0</v>
      </c>
      <c r="G272" s="5"/>
      <c r="H272" s="5"/>
      <c r="I272" s="5"/>
    </row>
    <row r="273" spans="1:9" ht="22.5">
      <c r="A273" s="76" t="s">
        <v>21</v>
      </c>
      <c r="B273" s="72" t="s">
        <v>231</v>
      </c>
      <c r="C273" s="72" t="s">
        <v>20</v>
      </c>
      <c r="D273" s="74">
        <v>6300</v>
      </c>
      <c r="E273" s="63">
        <v>0</v>
      </c>
      <c r="F273" s="51">
        <f t="shared" si="18"/>
        <v>0</v>
      </c>
      <c r="G273" s="5"/>
      <c r="H273" s="5"/>
      <c r="I273" s="5"/>
    </row>
    <row r="274" spans="1:9" ht="22.5">
      <c r="A274" s="71" t="s">
        <v>164</v>
      </c>
      <c r="B274" s="72" t="s">
        <v>232</v>
      </c>
      <c r="C274" s="72"/>
      <c r="D274" s="74">
        <f>D275+D278</f>
        <v>12714.981</v>
      </c>
      <c r="E274" s="74">
        <f>E275+E278</f>
        <v>1264.979</v>
      </c>
      <c r="F274" s="51">
        <f t="shared" si="18"/>
        <v>9.948728983550978</v>
      </c>
      <c r="G274" s="5"/>
      <c r="H274" s="5"/>
      <c r="I274" s="5"/>
    </row>
    <row r="275" spans="1:9" ht="12.75">
      <c r="A275" s="71" t="s">
        <v>233</v>
      </c>
      <c r="B275" s="72" t="s">
        <v>234</v>
      </c>
      <c r="C275" s="72"/>
      <c r="D275" s="74">
        <f>D276</f>
        <v>7814.981</v>
      </c>
      <c r="E275" s="74">
        <f>E276</f>
        <v>1264.979</v>
      </c>
      <c r="F275" s="51">
        <f t="shared" si="18"/>
        <v>16.186590856714815</v>
      </c>
      <c r="G275" s="5"/>
      <c r="H275" s="5"/>
      <c r="I275" s="5"/>
    </row>
    <row r="276" spans="1:9" ht="22.5">
      <c r="A276" s="76" t="s">
        <v>74</v>
      </c>
      <c r="B276" s="72" t="s">
        <v>234</v>
      </c>
      <c r="C276" s="72" t="s">
        <v>39</v>
      </c>
      <c r="D276" s="74">
        <f>D277</f>
        <v>7814.981</v>
      </c>
      <c r="E276" s="74">
        <f>E277</f>
        <v>1264.979</v>
      </c>
      <c r="F276" s="51">
        <f t="shared" si="18"/>
        <v>16.186590856714815</v>
      </c>
      <c r="G276" s="5"/>
      <c r="H276" s="5"/>
      <c r="I276" s="5"/>
    </row>
    <row r="277" spans="1:9" ht="12.75">
      <c r="A277" s="76" t="s">
        <v>40</v>
      </c>
      <c r="B277" s="72" t="s">
        <v>234</v>
      </c>
      <c r="C277" s="72" t="s">
        <v>41</v>
      </c>
      <c r="D277" s="74">
        <f>6550+1264.981</f>
        <v>7814.981</v>
      </c>
      <c r="E277" s="63">
        <v>1264.979</v>
      </c>
      <c r="F277" s="51">
        <f t="shared" si="18"/>
        <v>16.186590856714815</v>
      </c>
      <c r="G277" s="5"/>
      <c r="H277" s="5"/>
      <c r="I277" s="5"/>
    </row>
    <row r="278" spans="1:9" ht="12.75">
      <c r="A278" s="71" t="s">
        <v>235</v>
      </c>
      <c r="B278" s="72" t="s">
        <v>236</v>
      </c>
      <c r="C278" s="72"/>
      <c r="D278" s="74">
        <f>D279</f>
        <v>4900</v>
      </c>
      <c r="E278" s="74">
        <f>E279</f>
        <v>0</v>
      </c>
      <c r="F278" s="51">
        <f t="shared" si="18"/>
        <v>0</v>
      </c>
      <c r="G278" s="5"/>
      <c r="H278" s="5"/>
      <c r="I278" s="5"/>
    </row>
    <row r="279" spans="1:9" ht="22.5">
      <c r="A279" s="76" t="s">
        <v>35</v>
      </c>
      <c r="B279" s="72" t="s">
        <v>236</v>
      </c>
      <c r="C279" s="72" t="s">
        <v>19</v>
      </c>
      <c r="D279" s="74">
        <f>D280</f>
        <v>4900</v>
      </c>
      <c r="E279" s="58">
        <f>E280</f>
        <v>0</v>
      </c>
      <c r="F279" s="51">
        <f t="shared" si="18"/>
        <v>0</v>
      </c>
      <c r="G279" s="5"/>
      <c r="H279" s="5"/>
      <c r="I279" s="5"/>
    </row>
    <row r="280" spans="1:9" ht="22.5">
      <c r="A280" s="76" t="s">
        <v>21</v>
      </c>
      <c r="B280" s="72" t="s">
        <v>236</v>
      </c>
      <c r="C280" s="72" t="s">
        <v>20</v>
      </c>
      <c r="D280" s="74">
        <f>2000+900+2000</f>
        <v>4900</v>
      </c>
      <c r="E280" s="58">
        <v>0</v>
      </c>
      <c r="F280" s="51">
        <f t="shared" si="18"/>
        <v>0</v>
      </c>
      <c r="G280" s="5"/>
      <c r="H280" s="5"/>
      <c r="I280" s="5"/>
    </row>
    <row r="281" spans="1:9" ht="22.5">
      <c r="A281" s="71" t="s">
        <v>237</v>
      </c>
      <c r="B281" s="72" t="s">
        <v>238</v>
      </c>
      <c r="C281" s="72"/>
      <c r="D281" s="74">
        <f aca="true" t="shared" si="19" ref="D281:E283">D282</f>
        <v>6000</v>
      </c>
      <c r="E281" s="74">
        <f t="shared" si="19"/>
        <v>0</v>
      </c>
      <c r="F281" s="51">
        <f t="shared" si="18"/>
        <v>0</v>
      </c>
      <c r="G281" s="5"/>
      <c r="H281" s="5"/>
      <c r="I281" s="5"/>
    </row>
    <row r="282" spans="1:9" ht="22.5">
      <c r="A282" s="71" t="s">
        <v>239</v>
      </c>
      <c r="B282" s="72" t="s">
        <v>240</v>
      </c>
      <c r="C282" s="72"/>
      <c r="D282" s="74">
        <f t="shared" si="19"/>
        <v>6000</v>
      </c>
      <c r="E282" s="58">
        <f t="shared" si="19"/>
        <v>0</v>
      </c>
      <c r="F282" s="51">
        <f t="shared" si="18"/>
        <v>0</v>
      </c>
      <c r="G282" s="5"/>
      <c r="H282" s="5"/>
      <c r="I282" s="5"/>
    </row>
    <row r="283" spans="1:9" ht="22.5">
      <c r="A283" s="76" t="s">
        <v>35</v>
      </c>
      <c r="B283" s="72" t="s">
        <v>240</v>
      </c>
      <c r="C283" s="72" t="s">
        <v>19</v>
      </c>
      <c r="D283" s="74">
        <f t="shared" si="19"/>
        <v>6000</v>
      </c>
      <c r="E283" s="74">
        <f t="shared" si="19"/>
        <v>0</v>
      </c>
      <c r="F283" s="51">
        <f t="shared" si="18"/>
        <v>0</v>
      </c>
      <c r="G283" s="5"/>
      <c r="H283" s="5"/>
      <c r="I283" s="5"/>
    </row>
    <row r="284" spans="1:9" ht="22.5">
      <c r="A284" s="76" t="s">
        <v>21</v>
      </c>
      <c r="B284" s="72" t="s">
        <v>240</v>
      </c>
      <c r="C284" s="72" t="s">
        <v>20</v>
      </c>
      <c r="D284" s="74">
        <v>6000</v>
      </c>
      <c r="E284" s="63">
        <v>0</v>
      </c>
      <c r="F284" s="51">
        <f t="shared" si="18"/>
        <v>0</v>
      </c>
      <c r="G284" s="5"/>
      <c r="H284" s="5"/>
      <c r="I284" s="5"/>
    </row>
    <row r="285" spans="1:9" ht="24">
      <c r="A285" s="95" t="s">
        <v>241</v>
      </c>
      <c r="B285" s="97"/>
      <c r="C285" s="97"/>
      <c r="D285" s="114">
        <f>D16+D40+D45+D50+D106+D134+D157+D176+D199+D239+D244+D262</f>
        <v>649729.373</v>
      </c>
      <c r="E285" s="114">
        <f>E16+E40+E45+E50+E106+E134+E157+E176+E199+E239+E244+E262</f>
        <v>91885.485</v>
      </c>
      <c r="F285" s="70">
        <f t="shared" si="18"/>
        <v>14.142116520873376</v>
      </c>
      <c r="G285" s="5"/>
      <c r="H285" s="5"/>
      <c r="I285" s="5"/>
    </row>
    <row r="286" spans="1:9" ht="45">
      <c r="A286" s="96" t="s">
        <v>4</v>
      </c>
      <c r="B286" s="78" t="s">
        <v>242</v>
      </c>
      <c r="C286" s="117"/>
      <c r="D286" s="114">
        <f>D287+D292+D299</f>
        <v>67475.768</v>
      </c>
      <c r="E286" s="114">
        <f>E287+E292+E299</f>
        <v>11350.716</v>
      </c>
      <c r="F286" s="70">
        <f t="shared" si="18"/>
        <v>16.82191449825366</v>
      </c>
      <c r="G286" s="5"/>
      <c r="H286" s="5"/>
      <c r="I286" s="5"/>
    </row>
    <row r="287" spans="1:9" ht="12.75">
      <c r="A287" s="109" t="s">
        <v>12</v>
      </c>
      <c r="B287" s="72" t="s">
        <v>243</v>
      </c>
      <c r="C287" s="97"/>
      <c r="D287" s="99">
        <f>D288+D290</f>
        <v>1700</v>
      </c>
      <c r="E287" s="99">
        <f>E288+E290</f>
        <v>305.797</v>
      </c>
      <c r="F287" s="51">
        <f t="shared" si="18"/>
        <v>17.988058823529414</v>
      </c>
      <c r="G287" s="5"/>
      <c r="H287" s="5"/>
      <c r="I287" s="5"/>
    </row>
    <row r="288" spans="1:9" ht="45">
      <c r="A288" s="98" t="s">
        <v>16</v>
      </c>
      <c r="B288" s="72" t="s">
        <v>243</v>
      </c>
      <c r="C288" s="97">
        <v>100</v>
      </c>
      <c r="D288" s="99">
        <f>D289</f>
        <v>1696</v>
      </c>
      <c r="E288" s="99">
        <f>E289</f>
        <v>302.197</v>
      </c>
      <c r="F288" s="51">
        <f t="shared" si="18"/>
        <v>17.818219339622644</v>
      </c>
      <c r="G288" s="5"/>
      <c r="H288" s="5"/>
      <c r="I288" s="5"/>
    </row>
    <row r="289" spans="1:9" ht="22.5">
      <c r="A289" s="98" t="s">
        <v>15</v>
      </c>
      <c r="B289" s="72" t="s">
        <v>243</v>
      </c>
      <c r="C289" s="97">
        <v>120</v>
      </c>
      <c r="D289" s="99">
        <f>1700-4</f>
        <v>1696</v>
      </c>
      <c r="E289" s="58">
        <v>302.197</v>
      </c>
      <c r="F289" s="51">
        <f t="shared" si="18"/>
        <v>17.818219339622644</v>
      </c>
      <c r="G289" s="5"/>
      <c r="H289" s="5"/>
      <c r="I289" s="5"/>
    </row>
    <row r="290" spans="1:9" ht="22.5">
      <c r="A290" s="98" t="s">
        <v>35</v>
      </c>
      <c r="B290" s="72" t="s">
        <v>243</v>
      </c>
      <c r="C290" s="97" t="s">
        <v>19</v>
      </c>
      <c r="D290" s="115">
        <f>D291</f>
        <v>4</v>
      </c>
      <c r="E290" s="63">
        <f>E291</f>
        <v>3.6</v>
      </c>
      <c r="F290" s="51">
        <f t="shared" si="18"/>
        <v>90</v>
      </c>
      <c r="G290" s="5"/>
      <c r="H290" s="5"/>
      <c r="I290" s="5"/>
    </row>
    <row r="291" spans="1:9" ht="22.5">
      <c r="A291" s="98" t="s">
        <v>21</v>
      </c>
      <c r="B291" s="72" t="s">
        <v>243</v>
      </c>
      <c r="C291" s="97" t="s">
        <v>20</v>
      </c>
      <c r="D291" s="99">
        <v>4</v>
      </c>
      <c r="E291" s="65">
        <v>3.6</v>
      </c>
      <c r="F291" s="51">
        <f t="shared" si="18"/>
        <v>90</v>
      </c>
      <c r="G291" s="5"/>
      <c r="H291" s="5"/>
      <c r="I291" s="5"/>
    </row>
    <row r="292" spans="1:9" ht="12.75">
      <c r="A292" s="109" t="s">
        <v>5</v>
      </c>
      <c r="B292" s="72" t="s">
        <v>244</v>
      </c>
      <c r="C292" s="73"/>
      <c r="D292" s="74">
        <f>D293+D295+D297</f>
        <v>64424.368</v>
      </c>
      <c r="E292" s="74">
        <f>E293+E295+E297</f>
        <v>10807.768</v>
      </c>
      <c r="F292" s="51">
        <f t="shared" si="18"/>
        <v>16.775900696456965</v>
      </c>
      <c r="G292" s="5"/>
      <c r="H292" s="5"/>
      <c r="I292" s="5"/>
    </row>
    <row r="293" spans="1:9" ht="45">
      <c r="A293" s="98" t="s">
        <v>16</v>
      </c>
      <c r="B293" s="72" t="s">
        <v>244</v>
      </c>
      <c r="C293" s="72" t="s">
        <v>17</v>
      </c>
      <c r="D293" s="74">
        <f>D294</f>
        <v>41731</v>
      </c>
      <c r="E293" s="74">
        <f>E294</f>
        <v>8785.518</v>
      </c>
      <c r="F293" s="51">
        <f t="shared" si="18"/>
        <v>21.052737772878675</v>
      </c>
      <c r="G293" s="5"/>
      <c r="H293" s="5"/>
      <c r="I293" s="5"/>
    </row>
    <row r="294" spans="1:9" ht="22.5">
      <c r="A294" s="98" t="s">
        <v>15</v>
      </c>
      <c r="B294" s="72" t="s">
        <v>244</v>
      </c>
      <c r="C294" s="73">
        <v>120</v>
      </c>
      <c r="D294" s="74">
        <f>51400-9029-640</f>
        <v>41731</v>
      </c>
      <c r="E294" s="65">
        <v>8785.518</v>
      </c>
      <c r="F294" s="51">
        <f t="shared" si="18"/>
        <v>21.052737772878675</v>
      </c>
      <c r="G294" s="5"/>
      <c r="H294" s="5"/>
      <c r="I294" s="5"/>
    </row>
    <row r="295" spans="1:9" ht="22.5">
      <c r="A295" s="98" t="s">
        <v>35</v>
      </c>
      <c r="B295" s="72" t="s">
        <v>244</v>
      </c>
      <c r="C295" s="72" t="s">
        <v>19</v>
      </c>
      <c r="D295" s="74">
        <f>D296</f>
        <v>22592.368</v>
      </c>
      <c r="E295" s="63">
        <f>E296</f>
        <v>2012.883</v>
      </c>
      <c r="F295" s="51">
        <f t="shared" si="18"/>
        <v>8.90957070104382</v>
      </c>
      <c r="G295" s="5"/>
      <c r="H295" s="5"/>
      <c r="I295" s="5"/>
    </row>
    <row r="296" spans="1:9" ht="22.5">
      <c r="A296" s="98" t="s">
        <v>21</v>
      </c>
      <c r="B296" s="72" t="s">
        <v>244</v>
      </c>
      <c r="C296" s="72" t="s">
        <v>20</v>
      </c>
      <c r="D296" s="74">
        <f>22595.368-3</f>
        <v>22592.368</v>
      </c>
      <c r="E296" s="58">
        <v>2012.883</v>
      </c>
      <c r="F296" s="51">
        <f t="shared" si="18"/>
        <v>8.90957070104382</v>
      </c>
      <c r="G296" s="5"/>
      <c r="H296" s="5"/>
      <c r="I296" s="5"/>
    </row>
    <row r="297" spans="1:9" ht="12.75">
      <c r="A297" s="98" t="s">
        <v>22</v>
      </c>
      <c r="B297" s="72" t="s">
        <v>244</v>
      </c>
      <c r="C297" s="72" t="s">
        <v>24</v>
      </c>
      <c r="D297" s="74">
        <f>D298</f>
        <v>101</v>
      </c>
      <c r="E297" s="63">
        <f>E298</f>
        <v>9.367</v>
      </c>
      <c r="F297" s="51">
        <f t="shared" si="18"/>
        <v>9.274257425742576</v>
      </c>
      <c r="G297" s="5"/>
      <c r="H297" s="5"/>
      <c r="I297" s="5"/>
    </row>
    <row r="298" spans="1:9" ht="12.75">
      <c r="A298" s="98" t="s">
        <v>23</v>
      </c>
      <c r="B298" s="72" t="s">
        <v>244</v>
      </c>
      <c r="C298" s="73">
        <v>850</v>
      </c>
      <c r="D298" s="74">
        <f>100+1</f>
        <v>101</v>
      </c>
      <c r="E298" s="58">
        <v>9.367</v>
      </c>
      <c r="F298" s="51">
        <f t="shared" si="18"/>
        <v>9.274257425742576</v>
      </c>
      <c r="G298" s="5"/>
      <c r="H298" s="5"/>
      <c r="I298" s="5"/>
    </row>
    <row r="299" spans="1:9" ht="22.5">
      <c r="A299" s="109" t="s">
        <v>29</v>
      </c>
      <c r="B299" s="72" t="s">
        <v>245</v>
      </c>
      <c r="C299" s="72"/>
      <c r="D299" s="74">
        <f>D300</f>
        <v>1351.4</v>
      </c>
      <c r="E299" s="74">
        <f>E300</f>
        <v>237.151</v>
      </c>
      <c r="F299" s="51">
        <f t="shared" si="18"/>
        <v>17.54854225247891</v>
      </c>
      <c r="G299" s="5"/>
      <c r="H299" s="5"/>
      <c r="I299" s="5"/>
    </row>
    <row r="300" spans="1:9" ht="45">
      <c r="A300" s="98" t="s">
        <v>16</v>
      </c>
      <c r="B300" s="72" t="s">
        <v>245</v>
      </c>
      <c r="C300" s="72" t="s">
        <v>17</v>
      </c>
      <c r="D300" s="74">
        <f>D301</f>
        <v>1351.4</v>
      </c>
      <c r="E300" s="74">
        <f>E301</f>
        <v>237.151</v>
      </c>
      <c r="F300" s="51">
        <f t="shared" si="18"/>
        <v>17.54854225247891</v>
      </c>
      <c r="G300" s="5"/>
      <c r="H300" s="5"/>
      <c r="I300" s="5"/>
    </row>
    <row r="301" spans="1:9" ht="22.5">
      <c r="A301" s="98" t="s">
        <v>15</v>
      </c>
      <c r="B301" s="72" t="s">
        <v>245</v>
      </c>
      <c r="C301" s="72" t="s">
        <v>25</v>
      </c>
      <c r="D301" s="74">
        <v>1351.4</v>
      </c>
      <c r="E301" s="58">
        <v>237.151</v>
      </c>
      <c r="F301" s="51">
        <f t="shared" si="18"/>
        <v>17.54854225247891</v>
      </c>
      <c r="G301" s="5"/>
      <c r="H301" s="5"/>
      <c r="I301" s="5"/>
    </row>
    <row r="302" spans="1:9" ht="24">
      <c r="A302" s="95" t="s">
        <v>26</v>
      </c>
      <c r="B302" s="100" t="s">
        <v>246</v>
      </c>
      <c r="C302" s="97"/>
      <c r="D302" s="114">
        <f>D303+D307+D335+D354+D361+D365+D372</f>
        <v>53621.079</v>
      </c>
      <c r="E302" s="114">
        <f>E303+E307+E335+E354+E361+E365+E372</f>
        <v>6905.786</v>
      </c>
      <c r="F302" s="70">
        <f t="shared" si="18"/>
        <v>12.878864298870226</v>
      </c>
      <c r="G302" s="5"/>
      <c r="H302" s="5"/>
      <c r="I302" s="5"/>
    </row>
    <row r="303" spans="1:9" ht="12.75">
      <c r="A303" s="71" t="s">
        <v>47</v>
      </c>
      <c r="B303" s="101" t="s">
        <v>247</v>
      </c>
      <c r="C303" s="50"/>
      <c r="D303" s="74">
        <f>D304</f>
        <v>4000</v>
      </c>
      <c r="E303" s="58">
        <v>0</v>
      </c>
      <c r="F303" s="51">
        <f t="shared" si="18"/>
        <v>0</v>
      </c>
      <c r="G303" s="5"/>
      <c r="H303" s="5"/>
      <c r="I303" s="5"/>
    </row>
    <row r="304" spans="1:9" ht="12.75">
      <c r="A304" s="76" t="s">
        <v>22</v>
      </c>
      <c r="B304" s="101" t="s">
        <v>247</v>
      </c>
      <c r="C304" s="50"/>
      <c r="D304" s="74">
        <f>D305</f>
        <v>4000</v>
      </c>
      <c r="E304" s="58">
        <v>0</v>
      </c>
      <c r="F304" s="51">
        <f t="shared" si="18"/>
        <v>0</v>
      </c>
      <c r="G304" s="5"/>
      <c r="H304" s="5"/>
      <c r="I304" s="5"/>
    </row>
    <row r="305" spans="1:9" ht="12.75">
      <c r="A305" s="76" t="s">
        <v>48</v>
      </c>
      <c r="B305" s="101" t="s">
        <v>247</v>
      </c>
      <c r="C305" s="50">
        <v>800</v>
      </c>
      <c r="D305" s="74">
        <f>D306</f>
        <v>4000</v>
      </c>
      <c r="E305" s="58">
        <v>0</v>
      </c>
      <c r="F305" s="51">
        <f t="shared" si="18"/>
        <v>0</v>
      </c>
      <c r="G305" s="5"/>
      <c r="H305" s="5"/>
      <c r="I305" s="5"/>
    </row>
    <row r="306" spans="1:9" ht="22.5">
      <c r="A306" s="80" t="s">
        <v>87</v>
      </c>
      <c r="B306" s="101" t="s">
        <v>247</v>
      </c>
      <c r="C306" s="50">
        <v>870</v>
      </c>
      <c r="D306" s="74">
        <f>14300-4300-6000</f>
        <v>4000</v>
      </c>
      <c r="E306" s="58">
        <v>0</v>
      </c>
      <c r="F306" s="51">
        <f t="shared" si="18"/>
        <v>0</v>
      </c>
      <c r="G306" s="5"/>
      <c r="H306" s="5"/>
      <c r="I306" s="5"/>
    </row>
    <row r="307" spans="1:9" ht="22.5">
      <c r="A307" s="71" t="s">
        <v>87</v>
      </c>
      <c r="B307" s="72" t="s">
        <v>248</v>
      </c>
      <c r="C307" s="72"/>
      <c r="D307" s="74">
        <f>D308+D311+D314+D317+D322+D326+D332+D329</f>
        <v>25335</v>
      </c>
      <c r="E307" s="74">
        <f>E308+E311+E314+E317+E322+E326+E332+E329</f>
        <v>3213.861</v>
      </c>
      <c r="F307" s="51">
        <f t="shared" si="18"/>
        <v>12.685458851391354</v>
      </c>
      <c r="G307" s="5"/>
      <c r="H307" s="5"/>
      <c r="I307" s="5"/>
    </row>
    <row r="308" spans="1:9" ht="22.5">
      <c r="A308" s="71" t="s">
        <v>54</v>
      </c>
      <c r="B308" s="72" t="s">
        <v>249</v>
      </c>
      <c r="C308" s="72"/>
      <c r="D308" s="74">
        <f>D310</f>
        <v>900</v>
      </c>
      <c r="E308" s="58">
        <v>0</v>
      </c>
      <c r="F308" s="51">
        <f t="shared" si="18"/>
        <v>0</v>
      </c>
      <c r="G308" s="5"/>
      <c r="H308" s="5"/>
      <c r="I308" s="5"/>
    </row>
    <row r="309" spans="1:9" ht="22.5">
      <c r="A309" s="76" t="s">
        <v>35</v>
      </c>
      <c r="B309" s="72" t="s">
        <v>249</v>
      </c>
      <c r="C309" s="72" t="s">
        <v>19</v>
      </c>
      <c r="D309" s="74">
        <f>D310</f>
        <v>900</v>
      </c>
      <c r="E309" s="58">
        <v>0</v>
      </c>
      <c r="F309" s="51">
        <f t="shared" si="18"/>
        <v>0</v>
      </c>
      <c r="G309" s="5"/>
      <c r="H309" s="5"/>
      <c r="I309" s="5"/>
    </row>
    <row r="310" spans="1:9" ht="22.5">
      <c r="A310" s="76" t="s">
        <v>21</v>
      </c>
      <c r="B310" s="72" t="s">
        <v>249</v>
      </c>
      <c r="C310" s="72" t="s">
        <v>20</v>
      </c>
      <c r="D310" s="74">
        <f>100+800</f>
        <v>900</v>
      </c>
      <c r="E310" s="58">
        <v>0</v>
      </c>
      <c r="F310" s="51">
        <f t="shared" si="18"/>
        <v>0</v>
      </c>
      <c r="G310" s="5"/>
      <c r="H310" s="5"/>
      <c r="I310" s="5"/>
    </row>
    <row r="311" spans="1:9" ht="78.75">
      <c r="A311" s="71" t="s">
        <v>10</v>
      </c>
      <c r="B311" s="72" t="s">
        <v>250</v>
      </c>
      <c r="C311" s="72"/>
      <c r="D311" s="74">
        <f>D313</f>
        <v>150</v>
      </c>
      <c r="E311" s="74">
        <f>E313</f>
        <v>40</v>
      </c>
      <c r="F311" s="51">
        <f t="shared" si="18"/>
        <v>26.666666666666668</v>
      </c>
      <c r="G311" s="5"/>
      <c r="H311" s="5"/>
      <c r="I311" s="5"/>
    </row>
    <row r="312" spans="1:9" ht="22.5">
      <c r="A312" s="76" t="s">
        <v>46</v>
      </c>
      <c r="B312" s="72" t="s">
        <v>250</v>
      </c>
      <c r="C312" s="72" t="s">
        <v>27</v>
      </c>
      <c r="D312" s="74">
        <f>D313</f>
        <v>150</v>
      </c>
      <c r="E312" s="74">
        <f>E313</f>
        <v>40</v>
      </c>
      <c r="F312" s="51">
        <f t="shared" si="18"/>
        <v>26.666666666666668</v>
      </c>
      <c r="G312" s="5"/>
      <c r="H312" s="5"/>
      <c r="I312" s="5"/>
    </row>
    <row r="313" spans="1:9" ht="22.5">
      <c r="A313" s="76" t="s">
        <v>32</v>
      </c>
      <c r="B313" s="72" t="s">
        <v>250</v>
      </c>
      <c r="C313" s="72" t="s">
        <v>13</v>
      </c>
      <c r="D313" s="74">
        <v>150</v>
      </c>
      <c r="E313" s="58">
        <v>40</v>
      </c>
      <c r="F313" s="51">
        <f t="shared" si="18"/>
        <v>26.666666666666668</v>
      </c>
      <c r="G313" s="5"/>
      <c r="H313" s="5"/>
      <c r="I313" s="5"/>
    </row>
    <row r="314" spans="1:9" ht="22.5">
      <c r="A314" s="110" t="s">
        <v>251</v>
      </c>
      <c r="B314" s="72" t="s">
        <v>252</v>
      </c>
      <c r="C314" s="72"/>
      <c r="D314" s="74">
        <f>D315</f>
        <v>1000</v>
      </c>
      <c r="E314" s="58">
        <f>E315</f>
        <v>100</v>
      </c>
      <c r="F314" s="51">
        <f t="shared" si="18"/>
        <v>10</v>
      </c>
      <c r="G314" s="5"/>
      <c r="H314" s="5"/>
      <c r="I314" s="5"/>
    </row>
    <row r="315" spans="1:9" ht="22.5">
      <c r="A315" s="49" t="s">
        <v>35</v>
      </c>
      <c r="B315" s="72" t="s">
        <v>252</v>
      </c>
      <c r="C315" s="27" t="s">
        <v>19</v>
      </c>
      <c r="D315" s="102">
        <f>D316</f>
        <v>1000</v>
      </c>
      <c r="E315" s="102">
        <f>E316</f>
        <v>100</v>
      </c>
      <c r="F315" s="51">
        <f t="shared" si="18"/>
        <v>10</v>
      </c>
      <c r="G315" s="5"/>
      <c r="H315" s="5"/>
      <c r="I315" s="5"/>
    </row>
    <row r="316" spans="1:9" ht="22.5">
      <c r="A316" s="49" t="s">
        <v>21</v>
      </c>
      <c r="B316" s="72" t="s">
        <v>252</v>
      </c>
      <c r="C316" s="27" t="s">
        <v>20</v>
      </c>
      <c r="D316" s="102">
        <v>1000</v>
      </c>
      <c r="E316" s="58">
        <v>100</v>
      </c>
      <c r="F316" s="51">
        <f t="shared" si="18"/>
        <v>10</v>
      </c>
      <c r="G316" s="5"/>
      <c r="H316" s="5"/>
      <c r="I316" s="5"/>
    </row>
    <row r="317" spans="1:9" ht="33.75">
      <c r="A317" s="71" t="s">
        <v>313</v>
      </c>
      <c r="B317" s="27" t="s">
        <v>253</v>
      </c>
      <c r="C317" s="72"/>
      <c r="D317" s="74">
        <f>D318+D320</f>
        <v>8375</v>
      </c>
      <c r="E317" s="74">
        <f>E318+E320</f>
        <v>30.017</v>
      </c>
      <c r="F317" s="51">
        <f t="shared" si="18"/>
        <v>0.3584119402985075</v>
      </c>
      <c r="G317" s="5"/>
      <c r="H317" s="5"/>
      <c r="I317" s="5"/>
    </row>
    <row r="318" spans="1:9" ht="22.5">
      <c r="A318" s="76" t="s">
        <v>35</v>
      </c>
      <c r="B318" s="27" t="s">
        <v>253</v>
      </c>
      <c r="C318" s="27" t="s">
        <v>19</v>
      </c>
      <c r="D318" s="74">
        <f>D319</f>
        <v>400</v>
      </c>
      <c r="E318" s="74">
        <f>E319</f>
        <v>30.017</v>
      </c>
      <c r="F318" s="51">
        <f t="shared" si="18"/>
        <v>7.50425</v>
      </c>
      <c r="G318" s="5"/>
      <c r="H318" s="5"/>
      <c r="I318" s="5"/>
    </row>
    <row r="319" spans="1:9" ht="22.5">
      <c r="A319" s="76" t="s">
        <v>21</v>
      </c>
      <c r="B319" s="27" t="s">
        <v>253</v>
      </c>
      <c r="C319" s="27" t="s">
        <v>20</v>
      </c>
      <c r="D319" s="74">
        <f>1270-870</f>
        <v>400</v>
      </c>
      <c r="E319" s="63">
        <v>30.017</v>
      </c>
      <c r="F319" s="51">
        <f t="shared" si="18"/>
        <v>7.50425</v>
      </c>
      <c r="G319" s="5"/>
      <c r="H319" s="5"/>
      <c r="I319" s="5"/>
    </row>
    <row r="320" spans="1:9" ht="12.75">
      <c r="A320" s="86" t="s">
        <v>30</v>
      </c>
      <c r="B320" s="27" t="s">
        <v>253</v>
      </c>
      <c r="C320" s="27" t="s">
        <v>31</v>
      </c>
      <c r="D320" s="74">
        <f>D321</f>
        <v>7975</v>
      </c>
      <c r="E320" s="74">
        <f>E321</f>
        <v>0</v>
      </c>
      <c r="F320" s="51">
        <f t="shared" si="18"/>
        <v>0</v>
      </c>
      <c r="G320" s="5"/>
      <c r="H320" s="5"/>
      <c r="I320" s="5"/>
    </row>
    <row r="321" spans="1:9" ht="12.75">
      <c r="A321" s="76" t="s">
        <v>6</v>
      </c>
      <c r="B321" s="27" t="s">
        <v>253</v>
      </c>
      <c r="C321" s="27" t="s">
        <v>14</v>
      </c>
      <c r="D321" s="74">
        <f>7105+870</f>
        <v>7975</v>
      </c>
      <c r="E321" s="63">
        <v>0</v>
      </c>
      <c r="F321" s="51">
        <f t="shared" si="18"/>
        <v>0</v>
      </c>
      <c r="G321" s="5"/>
      <c r="H321" s="5"/>
      <c r="I321" s="5"/>
    </row>
    <row r="322" spans="1:9" ht="90">
      <c r="A322" s="71" t="s">
        <v>51</v>
      </c>
      <c r="B322" s="72" t="s">
        <v>254</v>
      </c>
      <c r="C322" s="72"/>
      <c r="D322" s="74">
        <f>D323</f>
        <v>1000</v>
      </c>
      <c r="E322" s="74">
        <f>E323</f>
        <v>163</v>
      </c>
      <c r="F322" s="51">
        <f t="shared" si="18"/>
        <v>16.3</v>
      </c>
      <c r="G322" s="5"/>
      <c r="H322" s="5"/>
      <c r="I322" s="5"/>
    </row>
    <row r="323" spans="1:9" ht="12.75">
      <c r="A323" s="76" t="s">
        <v>22</v>
      </c>
      <c r="B323" s="72" t="s">
        <v>254</v>
      </c>
      <c r="C323" s="72" t="s">
        <v>24</v>
      </c>
      <c r="D323" s="74">
        <f>D325+D324</f>
        <v>1000</v>
      </c>
      <c r="E323" s="74">
        <f>E325+E324</f>
        <v>163</v>
      </c>
      <c r="F323" s="51">
        <f t="shared" si="18"/>
        <v>16.3</v>
      </c>
      <c r="G323" s="5"/>
      <c r="H323" s="5"/>
      <c r="I323" s="5"/>
    </row>
    <row r="324" spans="1:9" ht="12.75">
      <c r="A324" s="76" t="s">
        <v>52</v>
      </c>
      <c r="B324" s="72" t="s">
        <v>254</v>
      </c>
      <c r="C324" s="72" t="s">
        <v>53</v>
      </c>
      <c r="D324" s="74">
        <v>130</v>
      </c>
      <c r="E324" s="63">
        <v>0</v>
      </c>
      <c r="F324" s="51">
        <f t="shared" si="18"/>
        <v>0</v>
      </c>
      <c r="G324" s="5"/>
      <c r="H324" s="5"/>
      <c r="I324" s="5"/>
    </row>
    <row r="325" spans="1:9" ht="12.75">
      <c r="A325" s="76" t="s">
        <v>23</v>
      </c>
      <c r="B325" s="72" t="s">
        <v>254</v>
      </c>
      <c r="C325" s="72" t="s">
        <v>28</v>
      </c>
      <c r="D325" s="74">
        <f>1000-130</f>
        <v>870</v>
      </c>
      <c r="E325" s="58">
        <v>163</v>
      </c>
      <c r="F325" s="51">
        <f t="shared" si="18"/>
        <v>18.735632183908045</v>
      </c>
      <c r="G325" s="5"/>
      <c r="H325" s="5"/>
      <c r="I325" s="5"/>
    </row>
    <row r="326" spans="1:9" ht="22.5">
      <c r="A326" s="71" t="s">
        <v>255</v>
      </c>
      <c r="B326" s="72" t="s">
        <v>256</v>
      </c>
      <c r="C326" s="72"/>
      <c r="D326" s="74">
        <f>D327</f>
        <v>1070</v>
      </c>
      <c r="E326" s="74">
        <f>E327</f>
        <v>0</v>
      </c>
      <c r="F326" s="51">
        <f t="shared" si="18"/>
        <v>0</v>
      </c>
      <c r="G326" s="5"/>
      <c r="H326" s="5"/>
      <c r="I326" s="5"/>
    </row>
    <row r="327" spans="1:9" ht="22.5">
      <c r="A327" s="76" t="s">
        <v>35</v>
      </c>
      <c r="B327" s="72" t="s">
        <v>256</v>
      </c>
      <c r="C327" s="72" t="s">
        <v>19</v>
      </c>
      <c r="D327" s="74">
        <f>D328</f>
        <v>1070</v>
      </c>
      <c r="E327" s="74">
        <f>E328</f>
        <v>0</v>
      </c>
      <c r="F327" s="51">
        <f t="shared" si="18"/>
        <v>0</v>
      </c>
      <c r="G327" s="5"/>
      <c r="H327" s="5"/>
      <c r="I327" s="5"/>
    </row>
    <row r="328" spans="1:9" ht="22.5">
      <c r="A328" s="76" t="s">
        <v>21</v>
      </c>
      <c r="B328" s="72" t="s">
        <v>256</v>
      </c>
      <c r="C328" s="72" t="s">
        <v>20</v>
      </c>
      <c r="D328" s="74">
        <f>700+370</f>
        <v>1070</v>
      </c>
      <c r="E328" s="65">
        <v>0</v>
      </c>
      <c r="F328" s="51">
        <f aca="true" t="shared" si="20" ref="F328:F377">E328/D328*100</f>
        <v>0</v>
      </c>
      <c r="G328" s="5"/>
      <c r="H328" s="5"/>
      <c r="I328" s="5"/>
    </row>
    <row r="329" spans="1:9" ht="22.5">
      <c r="A329" s="111" t="s">
        <v>314</v>
      </c>
      <c r="B329" s="72" t="s">
        <v>257</v>
      </c>
      <c r="C329" s="72"/>
      <c r="D329" s="103">
        <f>D330</f>
        <v>1000</v>
      </c>
      <c r="E329" s="103">
        <f>E330</f>
        <v>80.844</v>
      </c>
      <c r="F329" s="51">
        <f t="shared" si="20"/>
        <v>8.0844</v>
      </c>
      <c r="G329" s="5"/>
      <c r="H329" s="5"/>
      <c r="I329" s="5"/>
    </row>
    <row r="330" spans="1:9" ht="22.5">
      <c r="A330" s="76" t="s">
        <v>35</v>
      </c>
      <c r="B330" s="72" t="s">
        <v>257</v>
      </c>
      <c r="C330" s="72" t="s">
        <v>19</v>
      </c>
      <c r="D330" s="103">
        <f>D331</f>
        <v>1000</v>
      </c>
      <c r="E330" s="103">
        <f>E331</f>
        <v>80.844</v>
      </c>
      <c r="F330" s="51">
        <f t="shared" si="20"/>
        <v>8.0844</v>
      </c>
      <c r="G330" s="5"/>
      <c r="H330" s="5"/>
      <c r="I330" s="5"/>
    </row>
    <row r="331" spans="1:9" ht="22.5">
      <c r="A331" s="76" t="s">
        <v>21</v>
      </c>
      <c r="B331" s="72" t="s">
        <v>257</v>
      </c>
      <c r="C331" s="72" t="s">
        <v>20</v>
      </c>
      <c r="D331" s="103">
        <f>500+500</f>
        <v>1000</v>
      </c>
      <c r="E331" s="74">
        <v>80.844</v>
      </c>
      <c r="F331" s="51">
        <f t="shared" si="20"/>
        <v>8.0844</v>
      </c>
      <c r="G331" s="5"/>
      <c r="H331" s="5"/>
      <c r="I331" s="5"/>
    </row>
    <row r="332" spans="1:9" ht="67.5">
      <c r="A332" s="105" t="s">
        <v>315</v>
      </c>
      <c r="B332" s="72" t="s">
        <v>258</v>
      </c>
      <c r="C332" s="73"/>
      <c r="D332" s="74">
        <f>D333</f>
        <v>11840</v>
      </c>
      <c r="E332" s="74">
        <f>E333</f>
        <v>2800</v>
      </c>
      <c r="F332" s="51">
        <f t="shared" si="20"/>
        <v>23.64864864864865</v>
      </c>
      <c r="G332" s="5"/>
      <c r="H332" s="5"/>
      <c r="I332" s="5"/>
    </row>
    <row r="333" spans="1:9" ht="12.75">
      <c r="A333" s="86" t="s">
        <v>30</v>
      </c>
      <c r="B333" s="72" t="s">
        <v>258</v>
      </c>
      <c r="C333" s="73">
        <v>500</v>
      </c>
      <c r="D333" s="74">
        <f>D334</f>
        <v>11840</v>
      </c>
      <c r="E333" s="74">
        <f>E334</f>
        <v>2800</v>
      </c>
      <c r="F333" s="51">
        <f t="shared" si="20"/>
        <v>23.64864864864865</v>
      </c>
      <c r="G333" s="5"/>
      <c r="H333" s="5"/>
      <c r="I333" s="5"/>
    </row>
    <row r="334" spans="1:9" ht="12.75">
      <c r="A334" s="76" t="s">
        <v>6</v>
      </c>
      <c r="B334" s="72" t="s">
        <v>258</v>
      </c>
      <c r="C334" s="73">
        <v>540</v>
      </c>
      <c r="D334" s="74">
        <f>2171+9029+640</f>
        <v>11840</v>
      </c>
      <c r="E334" s="68">
        <v>2800</v>
      </c>
      <c r="F334" s="51">
        <f t="shared" si="20"/>
        <v>23.64864864864865</v>
      </c>
      <c r="G334" s="5"/>
      <c r="H334" s="5"/>
      <c r="I334" s="5"/>
    </row>
    <row r="335" spans="1:9" ht="33.75">
      <c r="A335" s="80" t="s">
        <v>88</v>
      </c>
      <c r="B335" s="72" t="s">
        <v>259</v>
      </c>
      <c r="C335" s="27"/>
      <c r="D335" s="53">
        <f>D336+D339+D342+D345+D351+D348</f>
        <v>18664.329</v>
      </c>
      <c r="E335" s="53">
        <f>E336+E339+E342+E345+E351+E348</f>
        <v>3250</v>
      </c>
      <c r="F335" s="51">
        <f t="shared" si="20"/>
        <v>17.412894939860948</v>
      </c>
      <c r="G335" s="5"/>
      <c r="H335" s="5"/>
      <c r="I335" s="5"/>
    </row>
    <row r="336" spans="1:9" ht="78.75">
      <c r="A336" s="71" t="s">
        <v>316</v>
      </c>
      <c r="B336" s="72" t="s">
        <v>260</v>
      </c>
      <c r="C336" s="72"/>
      <c r="D336" s="74">
        <f>D337</f>
        <v>100</v>
      </c>
      <c r="E336" s="74">
        <f>E337</f>
        <v>0</v>
      </c>
      <c r="F336" s="51">
        <f t="shared" si="20"/>
        <v>0</v>
      </c>
      <c r="G336" s="5"/>
      <c r="H336" s="5"/>
      <c r="I336" s="5"/>
    </row>
    <row r="337" spans="1:9" ht="12.75">
      <c r="A337" s="76" t="s">
        <v>30</v>
      </c>
      <c r="B337" s="72" t="s">
        <v>260</v>
      </c>
      <c r="C337" s="72" t="s">
        <v>31</v>
      </c>
      <c r="D337" s="74">
        <f>D338</f>
        <v>100</v>
      </c>
      <c r="E337" s="74">
        <f>E338</f>
        <v>0</v>
      </c>
      <c r="F337" s="51">
        <f t="shared" si="20"/>
        <v>0</v>
      </c>
      <c r="G337" s="5"/>
      <c r="H337" s="5"/>
      <c r="I337" s="5"/>
    </row>
    <row r="338" spans="1:9" ht="12.75">
      <c r="A338" s="92" t="s">
        <v>6</v>
      </c>
      <c r="B338" s="72" t="s">
        <v>260</v>
      </c>
      <c r="C338" s="72" t="s">
        <v>14</v>
      </c>
      <c r="D338" s="74">
        <v>100</v>
      </c>
      <c r="E338" s="65">
        <v>0</v>
      </c>
      <c r="F338" s="51">
        <f t="shared" si="20"/>
        <v>0</v>
      </c>
      <c r="G338" s="5"/>
      <c r="H338" s="5"/>
      <c r="I338" s="5"/>
    </row>
    <row r="339" spans="1:9" ht="67.5">
      <c r="A339" s="71" t="s">
        <v>1</v>
      </c>
      <c r="B339" s="72" t="s">
        <v>261</v>
      </c>
      <c r="C339" s="72"/>
      <c r="D339" s="74">
        <f>D340</f>
        <v>12500</v>
      </c>
      <c r="E339" s="74">
        <f>E340</f>
        <v>3125</v>
      </c>
      <c r="F339" s="51">
        <f t="shared" si="20"/>
        <v>25</v>
      </c>
      <c r="G339" s="5"/>
      <c r="H339" s="5"/>
      <c r="I339" s="5"/>
    </row>
    <row r="340" spans="1:9" ht="12.75">
      <c r="A340" s="76" t="s">
        <v>30</v>
      </c>
      <c r="B340" s="72" t="s">
        <v>261</v>
      </c>
      <c r="C340" s="72" t="s">
        <v>31</v>
      </c>
      <c r="D340" s="74">
        <f>D341</f>
        <v>12500</v>
      </c>
      <c r="E340" s="74">
        <f>E341</f>
        <v>3125</v>
      </c>
      <c r="F340" s="51">
        <f t="shared" si="20"/>
        <v>25</v>
      </c>
      <c r="G340" s="5"/>
      <c r="H340" s="5"/>
      <c r="I340" s="5"/>
    </row>
    <row r="341" spans="1:9" ht="12.75">
      <c r="A341" s="92" t="s">
        <v>6</v>
      </c>
      <c r="B341" s="72" t="s">
        <v>261</v>
      </c>
      <c r="C341" s="72" t="s">
        <v>14</v>
      </c>
      <c r="D341" s="74">
        <v>12500</v>
      </c>
      <c r="E341" s="74">
        <v>3125</v>
      </c>
      <c r="F341" s="51">
        <f t="shared" si="20"/>
        <v>25</v>
      </c>
      <c r="G341" s="5"/>
      <c r="H341" s="5"/>
      <c r="I341" s="5"/>
    </row>
    <row r="342" spans="1:9" ht="67.5">
      <c r="A342" s="71" t="s">
        <v>9</v>
      </c>
      <c r="B342" s="72" t="s">
        <v>262</v>
      </c>
      <c r="C342" s="72"/>
      <c r="D342" s="74">
        <f>D344</f>
        <v>500</v>
      </c>
      <c r="E342" s="74">
        <f>E344</f>
        <v>125</v>
      </c>
      <c r="F342" s="51">
        <f t="shared" si="20"/>
        <v>25</v>
      </c>
      <c r="G342" s="5"/>
      <c r="H342" s="5"/>
      <c r="I342" s="5"/>
    </row>
    <row r="343" spans="1:9" ht="12.75">
      <c r="A343" s="76" t="s">
        <v>30</v>
      </c>
      <c r="B343" s="72" t="s">
        <v>262</v>
      </c>
      <c r="C343" s="72" t="s">
        <v>31</v>
      </c>
      <c r="D343" s="74">
        <f>D344</f>
        <v>500</v>
      </c>
      <c r="E343" s="74">
        <f>E344</f>
        <v>125</v>
      </c>
      <c r="F343" s="51">
        <f t="shared" si="20"/>
        <v>25</v>
      </c>
      <c r="G343" s="5"/>
      <c r="H343" s="5"/>
      <c r="I343" s="5"/>
    </row>
    <row r="344" spans="1:9" ht="12.75">
      <c r="A344" s="92" t="s">
        <v>6</v>
      </c>
      <c r="B344" s="72" t="s">
        <v>262</v>
      </c>
      <c r="C344" s="72" t="s">
        <v>14</v>
      </c>
      <c r="D344" s="74">
        <v>500</v>
      </c>
      <c r="E344" s="63">
        <v>125</v>
      </c>
      <c r="F344" s="51">
        <f t="shared" si="20"/>
        <v>25</v>
      </c>
      <c r="G344" s="5"/>
      <c r="H344" s="5"/>
      <c r="I344" s="5"/>
    </row>
    <row r="345" spans="1:9" ht="45">
      <c r="A345" s="79" t="s">
        <v>11</v>
      </c>
      <c r="B345" s="72" t="s">
        <v>263</v>
      </c>
      <c r="C345" s="72"/>
      <c r="D345" s="74">
        <f>D346</f>
        <v>100</v>
      </c>
      <c r="E345" s="74">
        <f>E346</f>
        <v>0</v>
      </c>
      <c r="F345" s="51">
        <f t="shared" si="20"/>
        <v>0</v>
      </c>
      <c r="G345" s="5"/>
      <c r="H345" s="5"/>
      <c r="I345" s="5"/>
    </row>
    <row r="346" spans="1:9" ht="22.5">
      <c r="A346" s="76" t="s">
        <v>35</v>
      </c>
      <c r="B346" s="72" t="s">
        <v>263</v>
      </c>
      <c r="C346" s="72" t="s">
        <v>19</v>
      </c>
      <c r="D346" s="74">
        <f>D347</f>
        <v>100</v>
      </c>
      <c r="E346" s="65">
        <v>0</v>
      </c>
      <c r="F346" s="51">
        <f t="shared" si="20"/>
        <v>0</v>
      </c>
      <c r="G346" s="5"/>
      <c r="H346" s="5"/>
      <c r="I346" s="5"/>
    </row>
    <row r="347" spans="1:9" ht="22.5">
      <c r="A347" s="76" t="s">
        <v>21</v>
      </c>
      <c r="B347" s="72" t="s">
        <v>263</v>
      </c>
      <c r="C347" s="72" t="s">
        <v>20</v>
      </c>
      <c r="D347" s="74">
        <v>100</v>
      </c>
      <c r="E347" s="69">
        <v>0</v>
      </c>
      <c r="F347" s="51">
        <f t="shared" si="20"/>
        <v>0</v>
      </c>
      <c r="G347" s="5"/>
      <c r="H347" s="5"/>
      <c r="I347" s="5"/>
    </row>
    <row r="348" spans="1:9" ht="33.75">
      <c r="A348" s="71" t="s">
        <v>89</v>
      </c>
      <c r="B348" s="72" t="s">
        <v>264</v>
      </c>
      <c r="C348" s="72"/>
      <c r="D348" s="74">
        <f>D349</f>
        <v>464.329</v>
      </c>
      <c r="E348" s="74">
        <f>E349</f>
        <v>0</v>
      </c>
      <c r="F348" s="51">
        <f t="shared" si="20"/>
        <v>0</v>
      </c>
      <c r="G348" s="5"/>
      <c r="H348" s="5"/>
      <c r="I348" s="5"/>
    </row>
    <row r="349" spans="1:9" ht="22.5">
      <c r="A349" s="76" t="s">
        <v>18</v>
      </c>
      <c r="B349" s="72" t="s">
        <v>264</v>
      </c>
      <c r="C349" s="72" t="s">
        <v>19</v>
      </c>
      <c r="D349" s="74">
        <f>D350</f>
        <v>464.329</v>
      </c>
      <c r="E349" s="74">
        <f>E350</f>
        <v>0</v>
      </c>
      <c r="F349" s="51">
        <f t="shared" si="20"/>
        <v>0</v>
      </c>
      <c r="G349" s="5"/>
      <c r="H349" s="5"/>
      <c r="I349" s="5"/>
    </row>
    <row r="350" spans="1:9" ht="22.5">
      <c r="A350" s="76" t="s">
        <v>21</v>
      </c>
      <c r="B350" s="72" t="s">
        <v>264</v>
      </c>
      <c r="C350" s="72" t="s">
        <v>20</v>
      </c>
      <c r="D350" s="74">
        <v>464.329</v>
      </c>
      <c r="E350" s="63">
        <v>0</v>
      </c>
      <c r="F350" s="51">
        <f t="shared" si="20"/>
        <v>0</v>
      </c>
      <c r="G350" s="5"/>
      <c r="H350" s="5"/>
      <c r="I350" s="5"/>
    </row>
    <row r="351" spans="1:9" ht="22.5">
      <c r="A351" s="71" t="s">
        <v>175</v>
      </c>
      <c r="B351" s="72" t="s">
        <v>346</v>
      </c>
      <c r="C351" s="72"/>
      <c r="D351" s="74">
        <f>D352</f>
        <v>5000</v>
      </c>
      <c r="E351" s="74">
        <f>E352</f>
        <v>0</v>
      </c>
      <c r="F351" s="51">
        <f t="shared" si="20"/>
        <v>0</v>
      </c>
      <c r="G351" s="5"/>
      <c r="H351" s="5"/>
      <c r="I351" s="5"/>
    </row>
    <row r="352" spans="1:9" ht="22.5">
      <c r="A352" s="76" t="s">
        <v>35</v>
      </c>
      <c r="B352" s="72" t="s">
        <v>346</v>
      </c>
      <c r="C352" s="72" t="s">
        <v>19</v>
      </c>
      <c r="D352" s="74">
        <f>D353</f>
        <v>5000</v>
      </c>
      <c r="E352" s="74">
        <f>E353</f>
        <v>0</v>
      </c>
      <c r="F352" s="51">
        <f t="shared" si="20"/>
        <v>0</v>
      </c>
      <c r="G352" s="5"/>
      <c r="H352" s="5"/>
      <c r="I352" s="5"/>
    </row>
    <row r="353" spans="1:9" ht="22.5">
      <c r="A353" s="76" t="s">
        <v>21</v>
      </c>
      <c r="B353" s="72" t="s">
        <v>346</v>
      </c>
      <c r="C353" s="72" t="s">
        <v>20</v>
      </c>
      <c r="D353" s="74">
        <v>5000</v>
      </c>
      <c r="E353" s="63">
        <v>0</v>
      </c>
      <c r="F353" s="51">
        <f t="shared" si="20"/>
        <v>0</v>
      </c>
      <c r="G353" s="5"/>
      <c r="H353" s="5"/>
      <c r="I353" s="5"/>
    </row>
    <row r="354" spans="1:9" ht="22.5">
      <c r="A354" s="80" t="s">
        <v>90</v>
      </c>
      <c r="B354" s="72" t="s">
        <v>265</v>
      </c>
      <c r="C354" s="72"/>
      <c r="D354" s="74">
        <f>D355+D358</f>
        <v>2113</v>
      </c>
      <c r="E354" s="74">
        <f>E355+E358</f>
        <v>112.42</v>
      </c>
      <c r="F354" s="51">
        <f t="shared" si="20"/>
        <v>5.320397539044013</v>
      </c>
      <c r="G354" s="5"/>
      <c r="H354" s="5"/>
      <c r="I354" s="5"/>
    </row>
    <row r="355" spans="1:9" ht="22.5">
      <c r="A355" s="71" t="s">
        <v>86</v>
      </c>
      <c r="B355" s="72" t="s">
        <v>266</v>
      </c>
      <c r="C355" s="72"/>
      <c r="D355" s="74">
        <f>D356</f>
        <v>1113</v>
      </c>
      <c r="E355" s="74">
        <f>E356</f>
        <v>112.42</v>
      </c>
      <c r="F355" s="51">
        <f t="shared" si="20"/>
        <v>10.10062893081761</v>
      </c>
      <c r="G355" s="5"/>
      <c r="H355" s="5"/>
      <c r="I355" s="5"/>
    </row>
    <row r="356" spans="1:9" ht="22.5">
      <c r="A356" s="76" t="s">
        <v>35</v>
      </c>
      <c r="B356" s="72" t="s">
        <v>266</v>
      </c>
      <c r="C356" s="72" t="s">
        <v>19</v>
      </c>
      <c r="D356" s="74">
        <f>D357</f>
        <v>1113</v>
      </c>
      <c r="E356" s="65">
        <f>E357</f>
        <v>112.42</v>
      </c>
      <c r="F356" s="51">
        <f t="shared" si="20"/>
        <v>10.10062893081761</v>
      </c>
      <c r="G356" s="5"/>
      <c r="H356" s="5"/>
      <c r="I356" s="5"/>
    </row>
    <row r="357" spans="1:9" ht="22.5">
      <c r="A357" s="76" t="s">
        <v>21</v>
      </c>
      <c r="B357" s="72" t="s">
        <v>266</v>
      </c>
      <c r="C357" s="72" t="s">
        <v>20</v>
      </c>
      <c r="D357" s="74">
        <f>1000+113</f>
        <v>1113</v>
      </c>
      <c r="E357" s="63">
        <v>112.42</v>
      </c>
      <c r="F357" s="51">
        <f t="shared" si="20"/>
        <v>10.10062893081761</v>
      </c>
      <c r="G357" s="5"/>
      <c r="H357" s="5"/>
      <c r="I357" s="5"/>
    </row>
    <row r="358" spans="1:9" ht="12.75">
      <c r="A358" s="71" t="s">
        <v>317</v>
      </c>
      <c r="B358" s="72" t="s">
        <v>347</v>
      </c>
      <c r="C358" s="72"/>
      <c r="D358" s="74">
        <f>D359</f>
        <v>1000</v>
      </c>
      <c r="E358" s="65">
        <f>E359</f>
        <v>0</v>
      </c>
      <c r="F358" s="51">
        <f t="shared" si="20"/>
        <v>0</v>
      </c>
      <c r="G358" s="5"/>
      <c r="H358" s="5"/>
      <c r="I358" s="5"/>
    </row>
    <row r="359" spans="1:9" ht="22.5">
      <c r="A359" s="76" t="s">
        <v>35</v>
      </c>
      <c r="B359" s="72" t="s">
        <v>347</v>
      </c>
      <c r="C359" s="72" t="s">
        <v>19</v>
      </c>
      <c r="D359" s="74">
        <f>D360</f>
        <v>1000</v>
      </c>
      <c r="E359" s="74">
        <f>E360</f>
        <v>0</v>
      </c>
      <c r="F359" s="51">
        <f t="shared" si="20"/>
        <v>0</v>
      </c>
      <c r="G359" s="5"/>
      <c r="H359" s="5"/>
      <c r="I359" s="5"/>
    </row>
    <row r="360" spans="1:9" ht="22.5">
      <c r="A360" s="76" t="s">
        <v>21</v>
      </c>
      <c r="B360" s="72" t="s">
        <v>347</v>
      </c>
      <c r="C360" s="72" t="s">
        <v>20</v>
      </c>
      <c r="D360" s="74">
        <v>1000</v>
      </c>
      <c r="E360" s="53">
        <v>0</v>
      </c>
      <c r="F360" s="51">
        <f t="shared" si="20"/>
        <v>0</v>
      </c>
      <c r="G360" s="5"/>
      <c r="H360" s="5"/>
      <c r="I360" s="5"/>
    </row>
    <row r="361" spans="1:9" ht="22.5">
      <c r="A361" s="80" t="s">
        <v>91</v>
      </c>
      <c r="B361" s="72" t="s">
        <v>267</v>
      </c>
      <c r="C361" s="72"/>
      <c r="D361" s="74">
        <f>D362</f>
        <v>1328.75</v>
      </c>
      <c r="E361" s="63">
        <v>0</v>
      </c>
      <c r="F361" s="51">
        <f t="shared" si="20"/>
        <v>0</v>
      </c>
      <c r="G361" s="5"/>
      <c r="H361" s="5"/>
      <c r="I361" s="5"/>
    </row>
    <row r="362" spans="1:9" ht="12.75">
      <c r="A362" s="112" t="s">
        <v>7</v>
      </c>
      <c r="B362" s="72" t="s">
        <v>268</v>
      </c>
      <c r="C362" s="72"/>
      <c r="D362" s="74">
        <f>D363</f>
        <v>1328.75</v>
      </c>
      <c r="E362" s="63">
        <f>E363</f>
        <v>0</v>
      </c>
      <c r="F362" s="51">
        <f t="shared" si="20"/>
        <v>0</v>
      </c>
      <c r="G362" s="5"/>
      <c r="H362" s="5"/>
      <c r="I362" s="5"/>
    </row>
    <row r="363" spans="1:9" ht="22.5">
      <c r="A363" s="80" t="s">
        <v>35</v>
      </c>
      <c r="B363" s="72" t="s">
        <v>268</v>
      </c>
      <c r="C363" s="72" t="s">
        <v>19</v>
      </c>
      <c r="D363" s="74">
        <f>D364</f>
        <v>1328.75</v>
      </c>
      <c r="E363" s="63">
        <v>0</v>
      </c>
      <c r="F363" s="51">
        <f t="shared" si="20"/>
        <v>0</v>
      </c>
      <c r="G363" s="5"/>
      <c r="H363" s="5"/>
      <c r="I363" s="5"/>
    </row>
    <row r="364" spans="1:9" ht="22.5">
      <c r="A364" s="80" t="s">
        <v>21</v>
      </c>
      <c r="B364" s="72" t="s">
        <v>268</v>
      </c>
      <c r="C364" s="72" t="s">
        <v>20</v>
      </c>
      <c r="D364" s="74">
        <f>1000+328.75</f>
        <v>1328.75</v>
      </c>
      <c r="E364" s="65">
        <v>0</v>
      </c>
      <c r="F364" s="51">
        <f t="shared" si="20"/>
        <v>0</v>
      </c>
      <c r="G364" s="5"/>
      <c r="H364" s="5"/>
      <c r="I364" s="5"/>
    </row>
    <row r="365" spans="1:9" ht="22.5">
      <c r="A365" s="80" t="s">
        <v>92</v>
      </c>
      <c r="B365" s="72" t="s">
        <v>269</v>
      </c>
      <c r="C365" s="104"/>
      <c r="D365" s="103">
        <f>D366+D369</f>
        <v>2080</v>
      </c>
      <c r="E365" s="103">
        <f>E366+E369</f>
        <v>329.505</v>
      </c>
      <c r="F365" s="51">
        <f t="shared" si="20"/>
        <v>15.841586538461538</v>
      </c>
      <c r="G365" s="5"/>
      <c r="H365" s="5"/>
      <c r="I365" s="5"/>
    </row>
    <row r="366" spans="1:9" ht="33.75">
      <c r="A366" s="75" t="s">
        <v>42</v>
      </c>
      <c r="B366" s="72" t="s">
        <v>270</v>
      </c>
      <c r="C366" s="104"/>
      <c r="D366" s="103">
        <f>D368</f>
        <v>2000</v>
      </c>
      <c r="E366" s="103">
        <f>E368</f>
        <v>329.505</v>
      </c>
      <c r="F366" s="51">
        <f t="shared" si="20"/>
        <v>16.47525</v>
      </c>
      <c r="G366" s="5"/>
      <c r="H366" s="5"/>
      <c r="I366" s="5"/>
    </row>
    <row r="367" spans="1:9" ht="12.75">
      <c r="A367" s="80" t="s">
        <v>36</v>
      </c>
      <c r="B367" s="72" t="s">
        <v>270</v>
      </c>
      <c r="C367" s="93" t="s">
        <v>37</v>
      </c>
      <c r="D367" s="103">
        <f>D368</f>
        <v>2000</v>
      </c>
      <c r="E367" s="63">
        <f>E368</f>
        <v>329.505</v>
      </c>
      <c r="F367" s="51">
        <f t="shared" si="20"/>
        <v>16.47525</v>
      </c>
      <c r="G367" s="5"/>
      <c r="H367" s="5"/>
      <c r="I367" s="5"/>
    </row>
    <row r="368" spans="1:9" ht="22.5">
      <c r="A368" s="80" t="s">
        <v>55</v>
      </c>
      <c r="B368" s="72" t="s">
        <v>270</v>
      </c>
      <c r="C368" s="72" t="s">
        <v>38</v>
      </c>
      <c r="D368" s="103">
        <v>2000</v>
      </c>
      <c r="E368" s="58">
        <v>329.505</v>
      </c>
      <c r="F368" s="51">
        <f t="shared" si="20"/>
        <v>16.47525</v>
      </c>
      <c r="G368" s="5"/>
      <c r="H368" s="5"/>
      <c r="I368" s="5"/>
    </row>
    <row r="369" spans="1:9" ht="33.75">
      <c r="A369" s="75" t="s">
        <v>43</v>
      </c>
      <c r="B369" s="72" t="s">
        <v>271</v>
      </c>
      <c r="C369" s="72"/>
      <c r="D369" s="74">
        <f>D370</f>
        <v>80</v>
      </c>
      <c r="E369" s="74">
        <f>E370</f>
        <v>0</v>
      </c>
      <c r="F369" s="51">
        <f t="shared" si="20"/>
        <v>0</v>
      </c>
      <c r="G369" s="5"/>
      <c r="H369" s="5"/>
      <c r="I369" s="5"/>
    </row>
    <row r="370" spans="1:9" ht="12.75">
      <c r="A370" s="80" t="s">
        <v>36</v>
      </c>
      <c r="B370" s="72" t="s">
        <v>271</v>
      </c>
      <c r="C370" s="72" t="s">
        <v>37</v>
      </c>
      <c r="D370" s="74">
        <f>D371</f>
        <v>80</v>
      </c>
      <c r="E370" s="58">
        <f>E371</f>
        <v>0</v>
      </c>
      <c r="F370" s="51">
        <f t="shared" si="20"/>
        <v>0</v>
      </c>
      <c r="G370" s="5"/>
      <c r="H370" s="5"/>
      <c r="I370" s="5"/>
    </row>
    <row r="371" spans="1:9" ht="22.5">
      <c r="A371" s="80" t="s">
        <v>93</v>
      </c>
      <c r="B371" s="72" t="s">
        <v>271</v>
      </c>
      <c r="C371" s="72" t="s">
        <v>49</v>
      </c>
      <c r="D371" s="74">
        <v>80</v>
      </c>
      <c r="E371" s="65">
        <f>E372</f>
        <v>0</v>
      </c>
      <c r="F371" s="51">
        <f t="shared" si="20"/>
        <v>0</v>
      </c>
      <c r="G371" s="5"/>
      <c r="H371" s="5"/>
      <c r="I371" s="5"/>
    </row>
    <row r="372" spans="1:9" ht="33.75">
      <c r="A372" s="80" t="s">
        <v>318</v>
      </c>
      <c r="B372" s="72" t="s">
        <v>348</v>
      </c>
      <c r="C372" s="72"/>
      <c r="D372" s="74">
        <f>D373</f>
        <v>100</v>
      </c>
      <c r="E372" s="58">
        <f>E373</f>
        <v>0</v>
      </c>
      <c r="F372" s="51">
        <f t="shared" si="20"/>
        <v>0</v>
      </c>
      <c r="G372" s="5"/>
      <c r="H372" s="5"/>
      <c r="I372" s="5"/>
    </row>
    <row r="373" spans="1:9" ht="12.75">
      <c r="A373" s="80" t="s">
        <v>319</v>
      </c>
      <c r="B373" s="72" t="s">
        <v>349</v>
      </c>
      <c r="C373" s="72"/>
      <c r="D373" s="74">
        <f>D374</f>
        <v>100</v>
      </c>
      <c r="E373" s="65">
        <f>E374</f>
        <v>0</v>
      </c>
      <c r="F373" s="51">
        <f t="shared" si="20"/>
        <v>0</v>
      </c>
      <c r="G373" s="5"/>
      <c r="H373" s="5"/>
      <c r="I373" s="5"/>
    </row>
    <row r="374" spans="1:6" ht="12.75">
      <c r="A374" s="80" t="s">
        <v>320</v>
      </c>
      <c r="B374" s="72" t="s">
        <v>349</v>
      </c>
      <c r="C374" s="72" t="s">
        <v>350</v>
      </c>
      <c r="D374" s="74">
        <f>D375</f>
        <v>100</v>
      </c>
      <c r="E374" s="60">
        <f>E375</f>
        <v>0</v>
      </c>
      <c r="F374" s="51">
        <f t="shared" si="20"/>
        <v>0</v>
      </c>
    </row>
    <row r="375" spans="1:6" ht="12.75">
      <c r="A375" s="80" t="s">
        <v>321</v>
      </c>
      <c r="B375" s="72" t="s">
        <v>349</v>
      </c>
      <c r="C375" s="72" t="s">
        <v>351</v>
      </c>
      <c r="D375" s="74">
        <v>100</v>
      </c>
      <c r="E375" s="61">
        <v>0</v>
      </c>
      <c r="F375" s="51">
        <f t="shared" si="20"/>
        <v>0</v>
      </c>
    </row>
    <row r="376" spans="1:6" ht="22.5">
      <c r="A376" s="80" t="s">
        <v>322</v>
      </c>
      <c r="B376" s="27"/>
      <c r="C376" s="27"/>
      <c r="D376" s="55">
        <f>D286+D302</f>
        <v>121096.847</v>
      </c>
      <c r="E376" s="55">
        <f>E286+E302</f>
        <v>18256.502</v>
      </c>
      <c r="F376" s="51">
        <f t="shared" si="20"/>
        <v>15.075951564618359</v>
      </c>
    </row>
    <row r="377" spans="1:6" ht="12.75">
      <c r="A377" s="113" t="s">
        <v>94</v>
      </c>
      <c r="B377" s="88"/>
      <c r="C377" s="88"/>
      <c r="D377" s="116">
        <f>D376+D285</f>
        <v>770826.22</v>
      </c>
      <c r="E377" s="116">
        <f>E376+E285</f>
        <v>110141.987</v>
      </c>
      <c r="F377" s="51">
        <f t="shared" si="20"/>
        <v>14.288822064200152</v>
      </c>
    </row>
    <row r="378" spans="1:11" ht="12.75">
      <c r="A378" s="33"/>
      <c r="B378" s="30"/>
      <c r="C378" s="30"/>
      <c r="D378" s="36"/>
      <c r="E378" s="13"/>
      <c r="F378" s="5"/>
      <c r="G378" s="21"/>
      <c r="H378" s="21"/>
      <c r="I378" s="9"/>
      <c r="J378" s="9"/>
      <c r="K378" s="23"/>
    </row>
    <row r="379" spans="1:11" ht="12.75">
      <c r="A379" s="33"/>
      <c r="B379" s="30"/>
      <c r="C379" s="30"/>
      <c r="D379" s="36"/>
      <c r="E379" s="12"/>
      <c r="F379" s="5"/>
      <c r="G379" s="9"/>
      <c r="H379" s="9"/>
      <c r="I379" s="9"/>
      <c r="J379" s="9"/>
      <c r="K379" s="22"/>
    </row>
    <row r="380" spans="1:11" ht="12.75">
      <c r="A380" s="33"/>
      <c r="B380" s="30"/>
      <c r="C380" s="30"/>
      <c r="D380" s="32"/>
      <c r="E380" s="12"/>
      <c r="F380" s="5"/>
      <c r="G380" s="9"/>
      <c r="H380" s="9"/>
      <c r="I380" s="9"/>
      <c r="J380" s="9"/>
      <c r="K380" s="22"/>
    </row>
    <row r="381" spans="1:11" ht="31.5" customHeight="1">
      <c r="A381" s="33"/>
      <c r="B381" s="30"/>
      <c r="C381" s="30"/>
      <c r="D381" s="32"/>
      <c r="E381" s="10"/>
      <c r="F381" s="5"/>
      <c r="G381" s="9"/>
      <c r="H381" s="9"/>
      <c r="I381" s="9"/>
      <c r="J381" s="9"/>
      <c r="K381" s="22"/>
    </row>
    <row r="382" spans="1:11" ht="15" customHeight="1">
      <c r="A382" s="15"/>
      <c r="B382" s="30"/>
      <c r="C382" s="30"/>
      <c r="D382" s="32"/>
      <c r="E382" s="10"/>
      <c r="F382" s="5"/>
      <c r="G382" s="9"/>
      <c r="H382" s="9"/>
      <c r="I382" s="9"/>
      <c r="J382" s="9"/>
      <c r="K382" s="22"/>
    </row>
    <row r="383" spans="1:11" ht="12.75">
      <c r="A383" s="15"/>
      <c r="B383" s="30"/>
      <c r="C383" s="30"/>
      <c r="D383" s="32"/>
      <c r="E383" s="10"/>
      <c r="F383" s="5"/>
      <c r="G383" s="9"/>
      <c r="H383" s="9"/>
      <c r="I383" s="9"/>
      <c r="J383" s="9"/>
      <c r="K383" s="22"/>
    </row>
    <row r="384" spans="1:11" ht="15" customHeight="1">
      <c r="A384" s="15"/>
      <c r="B384" s="30"/>
      <c r="C384" s="30"/>
      <c r="D384" s="32"/>
      <c r="E384" s="10"/>
      <c r="F384" s="5"/>
      <c r="G384" s="9"/>
      <c r="H384" s="9"/>
      <c r="I384" s="9"/>
      <c r="J384" s="9"/>
      <c r="K384" s="22"/>
    </row>
    <row r="385" spans="1:11" ht="12.75">
      <c r="A385" s="15"/>
      <c r="B385" s="30"/>
      <c r="C385" s="30"/>
      <c r="D385" s="32"/>
      <c r="E385" s="10"/>
      <c r="F385" s="5"/>
      <c r="G385" s="9"/>
      <c r="H385" s="9"/>
      <c r="I385" s="9"/>
      <c r="J385" s="9"/>
      <c r="K385" s="22"/>
    </row>
    <row r="386" spans="1:11" ht="12" customHeight="1">
      <c r="A386" s="15"/>
      <c r="B386" s="30"/>
      <c r="C386" s="30"/>
      <c r="D386" s="32"/>
      <c r="E386" s="10"/>
      <c r="F386" s="5"/>
      <c r="G386" s="9"/>
      <c r="H386" s="9"/>
      <c r="I386" s="9"/>
      <c r="J386" s="9"/>
      <c r="K386" s="22"/>
    </row>
    <row r="387" spans="1:11" ht="12.75">
      <c r="A387" s="15"/>
      <c r="B387" s="30"/>
      <c r="C387" s="30"/>
      <c r="D387" s="32"/>
      <c r="E387" s="10"/>
      <c r="F387" s="5"/>
      <c r="G387" s="9"/>
      <c r="H387" s="9"/>
      <c r="I387" s="9"/>
      <c r="J387" s="9"/>
      <c r="K387" s="22"/>
    </row>
    <row r="388" spans="1:11" ht="12.75">
      <c r="A388" s="15"/>
      <c r="B388" s="30"/>
      <c r="C388" s="30"/>
      <c r="D388" s="32"/>
      <c r="E388" s="10"/>
      <c r="F388" s="5"/>
      <c r="G388" s="9"/>
      <c r="H388" s="9"/>
      <c r="I388" s="9"/>
      <c r="J388" s="9"/>
      <c r="K388" s="22"/>
    </row>
    <row r="389" spans="1:11" ht="15.75" customHeight="1">
      <c r="A389" s="15"/>
      <c r="B389" s="30"/>
      <c r="C389" s="30"/>
      <c r="D389" s="32"/>
      <c r="E389" s="10"/>
      <c r="F389" s="5"/>
      <c r="G389" s="9"/>
      <c r="H389" s="9"/>
      <c r="I389" s="9"/>
      <c r="J389" s="9"/>
      <c r="K389" s="22"/>
    </row>
    <row r="390" spans="1:11" ht="15.75" customHeight="1">
      <c r="A390" s="15"/>
      <c r="B390" s="30"/>
      <c r="C390" s="30"/>
      <c r="D390" s="32"/>
      <c r="E390" s="10"/>
      <c r="F390" s="5"/>
      <c r="G390" s="9"/>
      <c r="H390" s="9"/>
      <c r="I390" s="9"/>
      <c r="J390" s="9"/>
      <c r="K390" s="22"/>
    </row>
    <row r="391" spans="1:11" ht="15.75" customHeight="1">
      <c r="A391" s="14"/>
      <c r="B391" s="30"/>
      <c r="C391" s="30"/>
      <c r="D391" s="37"/>
      <c r="E391" s="10"/>
      <c r="F391" s="5"/>
      <c r="G391" s="9"/>
      <c r="H391" s="9"/>
      <c r="I391" s="9"/>
      <c r="J391" s="9"/>
      <c r="K391" s="22"/>
    </row>
    <row r="392" spans="1:11" ht="15.75" customHeight="1">
      <c r="A392" s="15"/>
      <c r="B392" s="30"/>
      <c r="C392" s="30"/>
      <c r="D392" s="34"/>
      <c r="E392" s="10"/>
      <c r="F392" s="5"/>
      <c r="G392" s="9"/>
      <c r="H392" s="9"/>
      <c r="I392" s="9"/>
      <c r="J392" s="9"/>
      <c r="K392" s="22"/>
    </row>
    <row r="393" spans="1:11" ht="22.5" customHeight="1">
      <c r="A393" s="15"/>
      <c r="B393" s="30"/>
      <c r="C393" s="30"/>
      <c r="D393" s="34"/>
      <c r="E393" s="10"/>
      <c r="F393" s="5"/>
      <c r="G393" s="9"/>
      <c r="H393" s="9"/>
      <c r="I393" s="9"/>
      <c r="J393" s="9"/>
      <c r="K393" s="22"/>
    </row>
    <row r="394" spans="1:11" ht="16.5" customHeight="1">
      <c r="A394" s="15"/>
      <c r="B394" s="30"/>
      <c r="C394" s="30"/>
      <c r="D394" s="34"/>
      <c r="E394" s="14"/>
      <c r="F394" s="5"/>
      <c r="G394" s="6"/>
      <c r="H394" s="9"/>
      <c r="I394" s="9"/>
      <c r="J394" s="9"/>
      <c r="K394" s="23"/>
    </row>
    <row r="395" spans="1:11" ht="16.5" customHeight="1">
      <c r="A395" s="15"/>
      <c r="B395" s="30"/>
      <c r="C395" s="30"/>
      <c r="D395" s="34"/>
      <c r="E395" s="14"/>
      <c r="F395" s="5"/>
      <c r="G395" s="6"/>
      <c r="H395" s="9"/>
      <c r="I395" s="9"/>
      <c r="J395" s="9"/>
      <c r="K395" s="23"/>
    </row>
    <row r="396" spans="1:11" ht="23.25" customHeight="1">
      <c r="A396" s="14"/>
      <c r="B396" s="30"/>
      <c r="C396" s="30"/>
      <c r="D396" s="37"/>
      <c r="E396" s="10"/>
      <c r="F396" s="5"/>
      <c r="G396" s="9"/>
      <c r="H396" s="9"/>
      <c r="I396" s="9"/>
      <c r="J396" s="9"/>
      <c r="K396" s="22"/>
    </row>
    <row r="397" spans="1:11" ht="45.75" customHeight="1">
      <c r="A397" s="15"/>
      <c r="B397" s="30"/>
      <c r="C397" s="30"/>
      <c r="D397" s="32"/>
      <c r="E397" s="10"/>
      <c r="F397" s="5"/>
      <c r="G397" s="9"/>
      <c r="H397" s="9"/>
      <c r="I397" s="9"/>
      <c r="J397" s="9"/>
      <c r="K397" s="22"/>
    </row>
    <row r="398" spans="1:11" ht="13.5" customHeight="1">
      <c r="A398" s="15"/>
      <c r="B398" s="30"/>
      <c r="C398" s="30"/>
      <c r="D398" s="32"/>
      <c r="E398" s="10"/>
      <c r="F398" s="5"/>
      <c r="G398" s="9"/>
      <c r="H398" s="9"/>
      <c r="I398" s="9"/>
      <c r="J398" s="9"/>
      <c r="K398" s="22"/>
    </row>
    <row r="399" spans="1:11" ht="45" customHeight="1">
      <c r="A399" s="15"/>
      <c r="B399" s="30"/>
      <c r="C399" s="30"/>
      <c r="D399" s="32"/>
      <c r="E399" s="10"/>
      <c r="F399" s="5"/>
      <c r="G399" s="9"/>
      <c r="H399" s="9"/>
      <c r="I399" s="9"/>
      <c r="J399" s="9"/>
      <c r="K399" s="22"/>
    </row>
    <row r="400" spans="1:11" ht="12.75">
      <c r="A400" s="15"/>
      <c r="B400" s="30"/>
      <c r="C400" s="30"/>
      <c r="D400" s="32"/>
      <c r="E400" s="10"/>
      <c r="F400" s="5"/>
      <c r="G400" s="9"/>
      <c r="H400" s="9"/>
      <c r="I400" s="9"/>
      <c r="J400" s="9"/>
      <c r="K400" s="22"/>
    </row>
    <row r="401" spans="1:11" ht="12.75">
      <c r="A401" s="15"/>
      <c r="B401" s="30"/>
      <c r="C401" s="30"/>
      <c r="D401" s="32"/>
      <c r="E401" s="15"/>
      <c r="F401" s="5"/>
      <c r="G401" s="20"/>
      <c r="H401" s="9"/>
      <c r="I401" s="9"/>
      <c r="J401" s="9"/>
      <c r="K401" s="22"/>
    </row>
    <row r="402" spans="1:11" ht="12.75">
      <c r="A402" s="15"/>
      <c r="B402" s="30"/>
      <c r="C402" s="30"/>
      <c r="D402" s="32"/>
      <c r="E402" s="15"/>
      <c r="F402" s="5"/>
      <c r="G402" s="7"/>
      <c r="H402" s="9"/>
      <c r="I402" s="9"/>
      <c r="J402" s="9"/>
      <c r="K402" s="16"/>
    </row>
    <row r="403" spans="1:11" ht="12.75">
      <c r="A403" s="15"/>
      <c r="B403" s="30"/>
      <c r="C403" s="30"/>
      <c r="D403" s="32"/>
      <c r="E403" s="11"/>
      <c r="F403" s="5"/>
      <c r="G403" s="24"/>
      <c r="H403" s="9"/>
      <c r="I403" s="9"/>
      <c r="J403" s="9"/>
      <c r="K403" s="16"/>
    </row>
    <row r="404" spans="1:11" ht="12.75">
      <c r="A404" s="33"/>
      <c r="B404" s="30"/>
      <c r="C404" s="30"/>
      <c r="D404" s="32"/>
      <c r="E404" s="15"/>
      <c r="F404" s="5"/>
      <c r="G404" s="7"/>
      <c r="H404" s="9"/>
      <c r="I404" s="9"/>
      <c r="J404" s="9"/>
      <c r="K404" s="16"/>
    </row>
    <row r="405" spans="1:11" ht="12.75">
      <c r="A405" s="15"/>
      <c r="B405" s="30"/>
      <c r="C405" s="30"/>
      <c r="D405" s="32"/>
      <c r="E405" s="11"/>
      <c r="F405" s="5"/>
      <c r="G405" s="24"/>
      <c r="H405" s="9"/>
      <c r="I405" s="9"/>
      <c r="J405" s="9"/>
      <c r="K405" s="16"/>
    </row>
    <row r="406" spans="1:11" ht="69.75" customHeight="1">
      <c r="A406" s="33"/>
      <c r="B406" s="30"/>
      <c r="C406" s="30"/>
      <c r="D406" s="32"/>
      <c r="E406" s="15"/>
      <c r="F406" s="5"/>
      <c r="G406" s="7"/>
      <c r="H406" s="9"/>
      <c r="I406" s="9"/>
      <c r="J406" s="9"/>
      <c r="K406" s="16"/>
    </row>
    <row r="407" spans="1:11" ht="12.75">
      <c r="A407" s="15"/>
      <c r="B407" s="30"/>
      <c r="C407" s="30"/>
      <c r="D407" s="32"/>
      <c r="E407" s="11"/>
      <c r="F407" s="5"/>
      <c r="G407" s="24"/>
      <c r="H407" s="9"/>
      <c r="I407" s="9"/>
      <c r="J407" s="9"/>
      <c r="K407" s="16"/>
    </row>
    <row r="408" spans="1:11" ht="59.25" customHeight="1">
      <c r="A408" s="33"/>
      <c r="B408" s="30"/>
      <c r="C408" s="30"/>
      <c r="D408" s="32"/>
      <c r="E408" s="15"/>
      <c r="F408" s="5"/>
      <c r="G408" s="7"/>
      <c r="H408" s="9"/>
      <c r="I408" s="9"/>
      <c r="J408" s="9"/>
      <c r="K408" s="16"/>
    </row>
    <row r="409" spans="1:11" ht="12.75">
      <c r="A409" s="15"/>
      <c r="B409" s="30"/>
      <c r="C409" s="30"/>
      <c r="D409" s="32"/>
      <c r="E409" s="11"/>
      <c r="F409" s="5"/>
      <c r="G409" s="24"/>
      <c r="H409" s="9"/>
      <c r="I409" s="9"/>
      <c r="J409" s="9"/>
      <c r="K409" s="16"/>
    </row>
    <row r="410" spans="1:11" ht="60" customHeight="1">
      <c r="A410" s="33"/>
      <c r="B410" s="30"/>
      <c r="C410" s="30"/>
      <c r="D410" s="32"/>
      <c r="E410" s="15"/>
      <c r="F410" s="5"/>
      <c r="G410" s="7"/>
      <c r="H410" s="9"/>
      <c r="I410" s="9"/>
      <c r="J410" s="9"/>
      <c r="K410" s="16"/>
    </row>
    <row r="411" spans="1:11" ht="12.75">
      <c r="A411" s="15"/>
      <c r="B411" s="30"/>
      <c r="C411" s="30"/>
      <c r="D411" s="32"/>
      <c r="E411" s="11"/>
      <c r="F411" s="5"/>
      <c r="G411" s="24"/>
      <c r="H411" s="9"/>
      <c r="I411" s="9"/>
      <c r="J411" s="9"/>
      <c r="K411" s="16"/>
    </row>
    <row r="412" spans="1:11" ht="12.75">
      <c r="A412" s="33"/>
      <c r="B412" s="30"/>
      <c r="C412" s="30"/>
      <c r="D412" s="32"/>
      <c r="E412" s="11"/>
      <c r="F412" s="5"/>
      <c r="G412" s="24"/>
      <c r="H412" s="9"/>
      <c r="I412" s="9"/>
      <c r="J412" s="9"/>
      <c r="K412" s="16"/>
    </row>
    <row r="413" spans="1:11" ht="12.75">
      <c r="A413" s="15"/>
      <c r="B413" s="30"/>
      <c r="C413" s="30"/>
      <c r="D413" s="32"/>
      <c r="E413" s="11"/>
      <c r="F413" s="5"/>
      <c r="G413" s="24"/>
      <c r="H413" s="9"/>
      <c r="I413" s="9"/>
      <c r="J413" s="9"/>
      <c r="K413" s="16"/>
    </row>
    <row r="414" spans="1:4" ht="75" customHeight="1">
      <c r="A414" s="33"/>
      <c r="B414" s="30"/>
      <c r="C414" s="30"/>
      <c r="D414" s="32"/>
    </row>
    <row r="415" spans="1:4" ht="12.75">
      <c r="A415" s="15"/>
      <c r="B415" s="30"/>
      <c r="C415" s="30"/>
      <c r="D415" s="32"/>
    </row>
    <row r="416" spans="1:11" ht="12.75">
      <c r="A416" s="33"/>
      <c r="B416" s="30"/>
      <c r="C416" s="30"/>
      <c r="D416" s="32"/>
      <c r="E416" s="15"/>
      <c r="F416" s="5"/>
      <c r="G416" s="7"/>
      <c r="H416" s="9"/>
      <c r="I416" s="9"/>
      <c r="J416" s="9"/>
      <c r="K416" s="16"/>
    </row>
    <row r="417" spans="1:11" ht="12.75">
      <c r="A417" s="15"/>
      <c r="B417" s="30"/>
      <c r="C417" s="30"/>
      <c r="D417" s="32"/>
      <c r="E417" s="11"/>
      <c r="F417" s="5"/>
      <c r="G417" s="24"/>
      <c r="H417" s="9"/>
      <c r="I417" s="9"/>
      <c r="J417" s="9"/>
      <c r="K417" s="16"/>
    </row>
    <row r="418" spans="1:11" ht="12.75">
      <c r="A418" s="33"/>
      <c r="B418" s="30"/>
      <c r="C418" s="30"/>
      <c r="D418" s="32"/>
      <c r="E418" s="11"/>
      <c r="F418" s="5"/>
      <c r="G418" s="24"/>
      <c r="H418" s="9"/>
      <c r="I418" s="9"/>
      <c r="J418" s="9"/>
      <c r="K418" s="16"/>
    </row>
    <row r="419" spans="1:11" ht="12.75">
      <c r="A419" s="38"/>
      <c r="B419" s="30"/>
      <c r="C419" s="30"/>
      <c r="D419" s="32"/>
      <c r="E419" s="11"/>
      <c r="F419" s="5"/>
      <c r="G419" s="24"/>
      <c r="H419" s="9"/>
      <c r="I419" s="9"/>
      <c r="J419" s="9"/>
      <c r="K419" s="16"/>
    </row>
    <row r="420" spans="1:11" ht="66.75" customHeight="1">
      <c r="A420" s="33"/>
      <c r="B420" s="30"/>
      <c r="C420" s="30"/>
      <c r="D420" s="32"/>
      <c r="E420" s="15"/>
      <c r="F420" s="5"/>
      <c r="G420" s="7"/>
      <c r="H420" s="9"/>
      <c r="I420" s="9"/>
      <c r="J420" s="9"/>
      <c r="K420" s="16"/>
    </row>
    <row r="421" spans="1:11" ht="12.75">
      <c r="A421" s="15"/>
      <c r="B421" s="30"/>
      <c r="C421" s="30"/>
      <c r="D421" s="32"/>
      <c r="E421" s="11"/>
      <c r="F421" s="5"/>
      <c r="G421" s="24"/>
      <c r="H421" s="9"/>
      <c r="I421" s="9"/>
      <c r="J421" s="9"/>
      <c r="K421" s="16"/>
    </row>
    <row r="422" spans="1:11" ht="69.75" customHeight="1">
      <c r="A422" s="33"/>
      <c r="B422" s="30"/>
      <c r="C422" s="30"/>
      <c r="D422" s="32"/>
      <c r="E422" s="15"/>
      <c r="F422" s="5"/>
      <c r="G422" s="7"/>
      <c r="H422" s="9"/>
      <c r="I422" s="9"/>
      <c r="J422" s="9"/>
      <c r="K422" s="16"/>
    </row>
    <row r="423" spans="1:11" ht="12.75">
      <c r="A423" s="15"/>
      <c r="B423" s="30"/>
      <c r="C423" s="30"/>
      <c r="D423" s="32"/>
      <c r="E423" s="11"/>
      <c r="F423" s="5"/>
      <c r="G423" s="24"/>
      <c r="H423" s="9"/>
      <c r="I423" s="9"/>
      <c r="J423" s="9"/>
      <c r="K423" s="16"/>
    </row>
    <row r="424" spans="1:11" ht="65.25" customHeight="1">
      <c r="A424" s="33"/>
      <c r="B424" s="30"/>
      <c r="C424" s="30"/>
      <c r="D424" s="32"/>
      <c r="E424" s="15"/>
      <c r="F424" s="5"/>
      <c r="G424" s="7"/>
      <c r="H424" s="9"/>
      <c r="I424" s="9"/>
      <c r="J424" s="9"/>
      <c r="K424" s="16"/>
    </row>
    <row r="425" spans="1:11" ht="12.75">
      <c r="A425" s="15"/>
      <c r="B425" s="30"/>
      <c r="C425" s="30"/>
      <c r="D425" s="39"/>
      <c r="E425" s="11"/>
      <c r="F425" s="5"/>
      <c r="G425" s="24"/>
      <c r="H425" s="9"/>
      <c r="I425" s="9"/>
      <c r="J425" s="9"/>
      <c r="K425" s="16"/>
    </row>
    <row r="426" spans="1:4" ht="12.75">
      <c r="A426" s="33"/>
      <c r="B426" s="30"/>
      <c r="C426" s="30"/>
      <c r="D426" s="39"/>
    </row>
    <row r="427" spans="1:4" ht="12.75">
      <c r="A427" s="15"/>
      <c r="B427" s="40"/>
      <c r="C427" s="40"/>
      <c r="D427" s="41"/>
    </row>
    <row r="428" spans="1:4" ht="12.75">
      <c r="A428" s="33"/>
      <c r="B428" s="30"/>
      <c r="C428" s="30"/>
      <c r="D428" s="42"/>
    </row>
    <row r="429" spans="1:5" ht="12.75">
      <c r="A429" s="15"/>
      <c r="B429" s="30"/>
      <c r="C429" s="30"/>
      <c r="D429" s="32"/>
      <c r="E429" s="29"/>
    </row>
    <row r="430" spans="1:5" ht="12.75">
      <c r="A430" s="33"/>
      <c r="B430" s="30"/>
      <c r="C430" s="30"/>
      <c r="D430" s="43"/>
      <c r="E430" s="29"/>
    </row>
    <row r="431" spans="1:5" ht="12.75">
      <c r="A431" s="15"/>
      <c r="B431" s="30"/>
      <c r="C431" s="30"/>
      <c r="D431" s="43"/>
      <c r="E431" s="29"/>
    </row>
    <row r="432" spans="1:5" ht="12.75">
      <c r="A432" s="33"/>
      <c r="B432" s="30"/>
      <c r="C432" s="30"/>
      <c r="D432" s="43"/>
      <c r="E432" s="29"/>
    </row>
    <row r="433" spans="1:5" ht="12.75">
      <c r="A433" s="38"/>
      <c r="B433" s="30"/>
      <c r="C433" s="30"/>
      <c r="D433" s="43"/>
      <c r="E433" s="29"/>
    </row>
    <row r="434" spans="1:5" ht="24.75" customHeight="1">
      <c r="A434" s="33"/>
      <c r="B434" s="30"/>
      <c r="C434" s="30"/>
      <c r="D434" s="43"/>
      <c r="E434" s="29"/>
    </row>
    <row r="435" spans="1:4" ht="12.75">
      <c r="A435" s="14"/>
      <c r="B435" s="30"/>
      <c r="C435" s="30"/>
      <c r="D435" s="44"/>
    </row>
    <row r="436" spans="1:4" ht="12.75">
      <c r="A436" s="15"/>
      <c r="B436" s="30"/>
      <c r="C436" s="31"/>
      <c r="D436" s="32"/>
    </row>
    <row r="437" spans="1:4" ht="12.75">
      <c r="A437" s="15"/>
      <c r="B437" s="30"/>
      <c r="C437" s="31"/>
      <c r="D437" s="32"/>
    </row>
    <row r="438" spans="1:4" ht="18" customHeight="1">
      <c r="A438" s="15"/>
      <c r="B438" s="30"/>
      <c r="C438" s="31"/>
      <c r="D438" s="32"/>
    </row>
    <row r="439" spans="1:4" ht="12.75">
      <c r="A439" s="15"/>
      <c r="B439" s="35"/>
      <c r="C439" s="31"/>
      <c r="D439" s="32"/>
    </row>
    <row r="440" spans="1:4" ht="12.75">
      <c r="A440" s="15"/>
      <c r="B440" s="35"/>
      <c r="C440" s="31"/>
      <c r="D440" s="32"/>
    </row>
    <row r="441" spans="1:4" ht="12.75">
      <c r="A441" s="15"/>
      <c r="B441" s="9"/>
      <c r="C441" s="7"/>
      <c r="D441" s="16"/>
    </row>
    <row r="442" spans="1:4" ht="12.75">
      <c r="A442" s="10"/>
      <c r="B442" s="25"/>
      <c r="C442" s="7"/>
      <c r="D442" s="16"/>
    </row>
    <row r="443" spans="1:4" ht="12.75">
      <c r="A443" s="10"/>
      <c r="B443" s="25"/>
      <c r="C443" s="7"/>
      <c r="D443" s="16"/>
    </row>
    <row r="444" spans="1:4" ht="12.75">
      <c r="A444" s="5"/>
      <c r="B444" s="5"/>
      <c r="C444" s="5"/>
      <c r="D444" s="26"/>
    </row>
    <row r="472" spans="1:4" ht="12.75">
      <c r="A472" s="121"/>
      <c r="B472" s="121"/>
      <c r="C472" s="121"/>
      <c r="D472" s="121"/>
    </row>
  </sheetData>
  <sheetProtection/>
  <mergeCells count="13">
    <mergeCell ref="A9:F9"/>
    <mergeCell ref="A10:F10"/>
    <mergeCell ref="A11:F11"/>
    <mergeCell ref="A1:D1"/>
    <mergeCell ref="G7:I7"/>
    <mergeCell ref="A2:F2"/>
    <mergeCell ref="A3:F3"/>
    <mergeCell ref="C472:D472"/>
    <mergeCell ref="A472:B472"/>
    <mergeCell ref="A6:F6"/>
    <mergeCell ref="A4:F4"/>
    <mergeCell ref="A5:F5"/>
    <mergeCell ref="A8:F8"/>
  </mergeCells>
  <printOptions/>
  <pageMargins left="0.2362204724409449" right="0.1968503937007874" top="0.2362204724409449" bottom="0.11811023622047245" header="0.15748031496062992" footer="0.5118110236220472"/>
  <pageSetup horizontalDpi="600" verticalDpi="600" orientation="portrait" paperSize="9" scale="89" r:id="rId1"/>
  <rowBreaks count="1" manualBreakCount="1">
    <brk id="35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Пользователь</cp:lastModifiedBy>
  <cp:lastPrinted>2016-04-13T04:45:02Z</cp:lastPrinted>
  <dcterms:created xsi:type="dcterms:W3CDTF">2008-10-07T12:41:14Z</dcterms:created>
  <dcterms:modified xsi:type="dcterms:W3CDTF">2017-04-14T12:50:31Z</dcterms:modified>
  <cp:category/>
  <cp:version/>
  <cp:contentType/>
  <cp:contentStatus/>
</cp:coreProperties>
</file>