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5" windowWidth="20175" windowHeight="870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<sst xmlns="http://schemas.openxmlformats.org/spreadsheetml/2006/main" count="4570" uniqueCount="462">
  <si>
    <t>Подраздел</t>
  </si>
  <si>
    <t>Раздел</t>
  </si>
  <si>
    <t>01</t>
  </si>
  <si>
    <t>02</t>
  </si>
  <si>
    <t>03</t>
  </si>
  <si>
    <t>04</t>
  </si>
  <si>
    <t>11</t>
  </si>
  <si>
    <t>12</t>
  </si>
  <si>
    <t>14</t>
  </si>
  <si>
    <t>05</t>
  </si>
  <si>
    <t>07</t>
  </si>
  <si>
    <t xml:space="preserve">Наименование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</si>
  <si>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(создание, содержание и организация деятельности аварийно-спасательных служб)</t>
  </si>
  <si>
    <t>Целевая статья</t>
  </si>
  <si>
    <t>Вид расходов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</si>
  <si>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</si>
  <si>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</si>
  <si>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</si>
  <si>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Резервные фонды</t>
  </si>
  <si>
    <t>Код</t>
  </si>
  <si>
    <t xml:space="preserve">Реализация государственных функций, связанных с общегосударственным  управлением   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</si>
  <si>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</si>
  <si>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</si>
  <si>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</si>
  <si>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</si>
  <si>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</si>
  <si>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общегосударственные вопросы</t>
  </si>
  <si>
    <t>Иные межбюджетные трансферты</t>
  </si>
  <si>
    <t>Жилищное хозяйство</t>
  </si>
  <si>
    <t>Мероприятия в области жилищного хозяйства</t>
  </si>
  <si>
    <t>Социальное обеспечение населения</t>
  </si>
  <si>
    <t>Социальная политика</t>
  </si>
  <si>
    <t>09</t>
  </si>
  <si>
    <t>Коммунальное хозяйство</t>
  </si>
  <si>
    <t>Образование</t>
  </si>
  <si>
    <t>Молодежная политика и оздоровление детей</t>
  </si>
  <si>
    <t>08</t>
  </si>
  <si>
    <t>Культура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</si>
  <si>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</si>
  <si>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</si>
  <si>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</si>
  <si>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Транспорт</t>
  </si>
  <si>
    <t>Физическая культура и спорт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</si>
  <si>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(организация и осуществление мероприятий по гражданской обороне)</t>
  </si>
  <si>
    <t>Исполнено</t>
  </si>
  <si>
    <t>Процент исполнения</t>
  </si>
  <si>
    <t>тыс. руб.</t>
  </si>
  <si>
    <t xml:space="preserve">Исполнение бюджета поселения </t>
  </si>
  <si>
    <t xml:space="preserve"> по ведомственной структуре расходов бюджета городского поселения Воскресенск </t>
  </si>
  <si>
    <t xml:space="preserve">Исполнение расходов бюджета городского поселения Воскресенск </t>
  </si>
  <si>
    <t>Пенсионное обеспечение</t>
  </si>
  <si>
    <t>Приложение 3</t>
  </si>
  <si>
    <t>Администрация городского поселения Воскресенск</t>
  </si>
  <si>
    <t>13</t>
  </si>
  <si>
    <t>Защита населения и территории от чрезвычайных ситуаций природного и техногенного характера, гражданская оборона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</si>
  <si>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</si>
  <si>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Физическая культура</t>
  </si>
  <si>
    <t>06</t>
  </si>
  <si>
    <t>Другие расходы - предоставление субсидий профсоюзным организациям, созданным в органах местного самоуправления на проведение культурно-массовых и физкультурно-оздоровительных мероприятий для работников, ветеранов, пенсионеров и членов семей работников органов местного самоуправления</t>
  </si>
  <si>
    <t>Дорожное хозяйство (дорожные фонды)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</si>
  <si>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</si>
  <si>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</si>
  <si>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(организация в границах муниципального района электро-, тепло-, газо- и водоснабжения поселений)</t>
  </si>
  <si>
    <t>Резервные средства</t>
  </si>
  <si>
    <t>630</t>
  </si>
  <si>
    <t>540</t>
  </si>
  <si>
    <t>960</t>
  </si>
  <si>
    <t xml:space="preserve">Воскресенского муниципального района Московской области </t>
  </si>
  <si>
    <t>Расходы на выплаты персоналу государственных (муниципальных)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</si>
  <si>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</si>
  <si>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100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</si>
  <si>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</si>
  <si>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 (муниципальных) нужд</t>
  </si>
  <si>
    <t>240</t>
  </si>
  <si>
    <t>200</t>
  </si>
  <si>
    <t>Иные бюджетные ассигнования</t>
  </si>
  <si>
    <t>800</t>
  </si>
  <si>
    <t>Уплата налогов, сборов и иных платежей</t>
  </si>
  <si>
    <t>850</t>
  </si>
  <si>
    <t>120</t>
  </si>
  <si>
    <t>Руководитель Контрольно-счетной палаты  муниципального образования и его заместители</t>
  </si>
  <si>
    <t>Непрограммные расходы бюджета городского поселения Воскресенск</t>
  </si>
  <si>
    <t>Резервные фонды муниципальных образований</t>
  </si>
  <si>
    <t xml:space="preserve">Предоставление субсидий бюджетным, автономным учреждениям и иным некоммерческим организациям </t>
  </si>
  <si>
    <t>600</t>
  </si>
  <si>
    <t>Субсидии некоммерческим организациям (за исключением государственных (муниципальных) учреждений</t>
  </si>
  <si>
    <t>Другие расходы - исполнение судебных актов Российской Федерации, административных наказаний контролирующих органов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</si>
  <si>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Межбюджетные трансферты</t>
  </si>
  <si>
    <t>500</t>
  </si>
  <si>
    <t>Закупка товаров, работ и услуг для государственных нужд</t>
  </si>
  <si>
    <t>Расходы на выплаты персоналу казенных учреждений</t>
  </si>
  <si>
    <t>110</t>
  </si>
  <si>
    <t>400</t>
  </si>
  <si>
    <t>Бюджетные инвестиции</t>
  </si>
  <si>
    <t>410</t>
  </si>
  <si>
    <t>Проведение конкурса по благоустройству</t>
  </si>
  <si>
    <t>Устройство и ремонт контейнерных площадок</t>
  </si>
  <si>
    <t>Предоставление субсидии некоммерческим организациям на реализацию проектов в сфере культуры</t>
  </si>
  <si>
    <t xml:space="preserve">Пенсия за выслугу лет лицами, замещавшим муниципальные должности и должности муниципальной службы в органах местного самоуправления поселения </t>
  </si>
  <si>
    <t xml:space="preserve">Социальное обеспечение и иные выплаты населению </t>
  </si>
  <si>
    <t>Оказание других видов социальной помощи - единовременные выплаты Почетным гражданам города Воскресенск</t>
  </si>
  <si>
    <t>Публичные нормативные социальные выплаты гражданам</t>
  </si>
  <si>
    <t>ВСЕГО РАСХОДОВ</t>
  </si>
  <si>
    <t xml:space="preserve">и непрограммным направлениям деятельности), группам и подгруппам видов расходов </t>
  </si>
  <si>
    <t>классификации расходов бюджетов</t>
  </si>
  <si>
    <t xml:space="preserve">                                                                                                                                             Утверждено</t>
  </si>
  <si>
    <t xml:space="preserve">                                                                                                                                 Утверждено</t>
  </si>
  <si>
    <t>10</t>
  </si>
  <si>
    <t>Социальные выплаты гражданам, кроме публичных нормативных социальных  выплат</t>
  </si>
  <si>
    <t xml:space="preserve">                                                                                                                               решением Совета депутатов городского поселения Воскресенск</t>
  </si>
  <si>
    <t>"Об исполнении бюджета городского поселения Воскресенск</t>
  </si>
  <si>
    <t xml:space="preserve">Обеспечение деятельности финансовых, налоговых и таможенных органов и органов финансового (финансового-бюджетного) надзора  </t>
  </si>
  <si>
    <t>Другие расходы  - на оказание услуг по расчету, сборы и перечисления оплаты за наем жилья</t>
  </si>
  <si>
    <t xml:space="preserve">                                                                                                                                 решением Совета депутатов городского поселения Воскресенск</t>
  </si>
  <si>
    <t>Приложение 4</t>
  </si>
  <si>
    <t>Уточненный план</t>
  </si>
  <si>
    <t>Воскресенского муниципального района Московской области</t>
  </si>
  <si>
    <t xml:space="preserve">по разделам, подразделам, целевым статьям (муниципальным программам </t>
  </si>
  <si>
    <t>Муниципальная программа "Совершенствование системы информационного обеспечения администрации городского поселения Воскресенск на 2015-2019 годы"</t>
  </si>
  <si>
    <t>Мероприятия по обеспечению безопасности людей на водных объектах, охране их жизни и здоровья</t>
  </si>
  <si>
    <t>Непрограммные расходы бюджета городского поселения Воскресенск в сфере национальной безопасности и правоохранительной деятельности</t>
  </si>
  <si>
    <t>Приобретение автомобиля для организации деятельности аварийно-спасательной службы отряда и оперативному реагированию на чрезвычайные ситуации</t>
  </si>
  <si>
    <t>Муниципальная программа "Благоустройство территории на 2015-2019 годы"</t>
  </si>
  <si>
    <t>Муниципальная программа "Развитие и функционирование дорожно-транспортного комплекса на 2015 - 2019 годы"</t>
  </si>
  <si>
    <t>Подпрограмма "Обеспечение услугами пассажирского транспорта общего пользования на 2015-2019 годы"</t>
  </si>
  <si>
    <t>Подпрограмма "Развитие дорожного хозяйства городского поселения Воскресенск на 2015 -2019 годы"</t>
  </si>
  <si>
    <t xml:space="preserve">04 </t>
  </si>
  <si>
    <t xml:space="preserve">09 </t>
  </si>
  <si>
    <t>Содержание  автомобильных дорог</t>
  </si>
  <si>
    <t>Ремонт отдельных участков покрытия (ямочный ремонт)</t>
  </si>
  <si>
    <t>Расширение парковочного пространства</t>
  </si>
  <si>
    <t xml:space="preserve">Подпрограмма "Обеспечение капитального ремонта и ремонт автомобильных дорог общего пользования,  дворовых территорий многоквартирных домов, проездов к дворовым территориям многоквартирных домов на территории городского поселения Воскресенск на 2015 -2019 годы </t>
  </si>
  <si>
    <t>Капитальный ремонт и ремонт дворовых территорий многоквартирных домов, проездов к дворовым территориям многоквартирных домов софинансирование</t>
  </si>
  <si>
    <t>Подпрограмма "Обеспечение безопасности дорожного движения на 2015-2019 годы"</t>
  </si>
  <si>
    <t>Нанесение горизонтальной дорожной разметки</t>
  </si>
  <si>
    <t>Обустройство дорожно-уличной сети для маломобильных групп населения</t>
  </si>
  <si>
    <t>Муниципальная программа "Содержание и благоустройство мест захоронения на 2015 - 2019 годы".</t>
  </si>
  <si>
    <t>Транспортировка в морг тел умерших (останков) с мест обнаружения или происшествия  для производства судебно-медицинской экспертизы (исследования) и патолого-анатомического                                                                вскрытия муниципальным учреждением</t>
  </si>
  <si>
    <t>Формирование земельных участков с последующей постановкой на кадастровый учет</t>
  </si>
  <si>
    <t>Непрограммные расходы бюджета городского поселения Воскресенск в сфере национальной экономики</t>
  </si>
  <si>
    <t>Непрограммные расходы бюджета городского поселения Воскресенск в разделе жилищно-коммунальное хозяйство</t>
  </si>
  <si>
    <t xml:space="preserve">Муниципальная программа "Развитие жилищно-коммунального хозяйства на 2015-2019 годы" </t>
  </si>
  <si>
    <t>Капитальные вложения в объекты государственной (муниципальной)  собственности</t>
  </si>
  <si>
    <t>Капитальные вложения в объекты  государственной (муниципальной)  собственности</t>
  </si>
  <si>
    <t>Приобретение техники для нужд  коммунального хозяйства</t>
  </si>
  <si>
    <t>Приобретение техники для нужд коммунального хозяйства за счет субсидии из бюджета Московской области</t>
  </si>
  <si>
    <t>Содержание и ремонт сетей уличного освещения</t>
  </si>
  <si>
    <t>Содержание и озеленение  объектов благоустройства</t>
  </si>
  <si>
    <t>Обустройство территории для отдыха жителей</t>
  </si>
  <si>
    <t>Ремонт и содержание детских игровых и спортивных площадок</t>
  </si>
  <si>
    <t>Муниципальная программа "Молодое поколение на 2015 - 2019 годы"</t>
  </si>
  <si>
    <t>Организация и проведение мероприятий по работе с молодежью</t>
  </si>
  <si>
    <t>Муниципальная программа "Развитие культуры на 2015-2019 годы"</t>
  </si>
  <si>
    <t>Организация и проведение мероприятий в сфере культуры</t>
  </si>
  <si>
    <t xml:space="preserve">Обеспечение деятельности подведомственных учреждений </t>
  </si>
  <si>
    <t>Капитальный и текущий ремонт зданий и сооружений</t>
  </si>
  <si>
    <t>Доступная среда в учреждениях культуры</t>
  </si>
  <si>
    <t>Обеспечение деятельности подведомственных учреждений за счет платных услуг</t>
  </si>
  <si>
    <t xml:space="preserve">Другие вопросы в  области культуры, кинематографии </t>
  </si>
  <si>
    <t>Непрограммные расходы бюджета городского поселения Воскресенск в сфере социальной политики</t>
  </si>
  <si>
    <t xml:space="preserve">10 </t>
  </si>
  <si>
    <t>Муниципальная программа  "Обеспечение жильем молодых семей на 2015 - 2019 годы"</t>
  </si>
  <si>
    <t>Муниципальная программа "Развитие физической культуры и спорта на  2015-2019 годы."</t>
  </si>
  <si>
    <t>Доступная среда в учреждениях физической культуры и спорта</t>
  </si>
  <si>
    <t>Воскресенского муниципального района Московской области за 2016 год"</t>
  </si>
  <si>
    <t>Воскресенского муниципального района Московской области за  2016 год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</si>
  <si>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</si>
  <si>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95 0 00 09010</t>
  </si>
  <si>
    <t>Председатель представительного органа муниципального образования</t>
  </si>
  <si>
    <t>95 0 00 01000</t>
  </si>
  <si>
    <t>01 0 00 00000</t>
  </si>
  <si>
    <t>01 0 01 00000</t>
  </si>
  <si>
    <t>01 0 01 00010</t>
  </si>
  <si>
    <t>Основное мероприятие "Развитие и обеспечение функционирования базовой информационно-технилогической инфраструктуры  администрации городского поселения Воскресенск"</t>
  </si>
  <si>
    <t xml:space="preserve">Приобретение оргтехники, расходных материалов, обеспечение доступа к сети Интернет для нужд администрации  </t>
  </si>
  <si>
    <t>Основное мероприятие "Внедрение систем электронного документооборота для обеспечения деятельности  администрации городского поселения Воскресенск"</t>
  </si>
  <si>
    <t>Оказание услуг по соровождению МСЭД МО</t>
  </si>
  <si>
    <t xml:space="preserve">Основное мероприятие "Создание, развитие и сопровождение муниципальных информационных систем обеспечения основной деятельности администрации городского поселения Воскресенск" </t>
  </si>
  <si>
    <t>Приобретение услуг по предоставлению выделенного сервера в центре обработки данных (хостинга), для размещения официальных сайтов администрации и подведомственных учреждений. Приобретение лицензий.</t>
  </si>
  <si>
    <t>Основное мероприятие "Обеспечение защиты информационно-технологической и телекоммуникационной инфраструктуры и информации городского поселения Воскресенск"</t>
  </si>
  <si>
    <t>Продление лицензий на антивирусное программное обеспечение</t>
  </si>
  <si>
    <t>Приобретение средств электронной подписи для нужд администрации</t>
  </si>
  <si>
    <t>Муниципальная программа "Обеспечение пожарной безопасности на 2015-2019 годы"</t>
  </si>
  <si>
    <t>Основное мероприятие "Проведение мероприятий по повышению уровня пожарной безопасности"</t>
  </si>
  <si>
    <t>Устройство пожарной сигнализации в здании администрации городского поселения Воскресенск</t>
  </si>
  <si>
    <t>Оценка недвижимости, признание прав и регулирование отношений по  муниципальной собственности</t>
  </si>
  <si>
    <t xml:space="preserve">Обслуживание муниципального имущества                                                                                                                                                                                                           </t>
  </si>
  <si>
    <t>Исполнение судебных актов</t>
  </si>
  <si>
    <t>Другие расходы - приобретение грамот, благодарностей, цветов и  др.</t>
  </si>
  <si>
    <t>Опубликование официальных документов в средствах массовой информации. Информирование населения о деятельности органов местного самоуправления.</t>
  </si>
  <si>
    <t>Муниципальная программа "Осуществление мероприятий по обеспечению безопасности людей на водных объектах, охране их жизни и здоровья на 2015 - 2019 годы"</t>
  </si>
  <si>
    <t>Основное мероприятие "Выполнение мероприятий, направленных на обеспечение сохранности жизни и здоровья людей на водных объектах"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</si>
  <si>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(участие в предупреждении и ликвидации последствий чрезвычайных ситуаций)</t>
  </si>
  <si>
    <t>Муниципальная программа "Обеспечение пожарной безопасности на 2015 - 2019 годы"</t>
  </si>
  <si>
    <t>Основное мероприятие "Организация и осуществление профилактики пожаров на территории городского поселения"</t>
  </si>
  <si>
    <t>Мероприятия в области пожарной безопасности</t>
  </si>
  <si>
    <t>Основное мероприятие "Обеспечение повышенных мер безопасности в местах массового скопления людей"</t>
  </si>
  <si>
    <t>Монтаж и пуско-наладка аппаратно-программного комплекса "Безопасный город", обслуживание комплекса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</si>
  <si>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</si>
  <si>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поселения Воскресенск</t>
  </si>
  <si>
    <t>Основное мероприятие "Обеспечение доступности услуг транспорта общего пользования"</t>
  </si>
  <si>
    <t xml:space="preserve">Организация перевозок пассажиров по маршрутам регулярных перевозок по регулируемым тарифам, на которых отдельным категориям граждан предоставляются меры социальной поддержки </t>
  </si>
  <si>
    <t>Основное мероприятие "Обеспечение устойчивого функционирования сети автомобильных дорог общего пользования"</t>
  </si>
  <si>
    <t>Основное мероприятие "Поддержание автомобильных дорог общего пользования местного значения в состоянии соответствующим нормативным требованиям"</t>
  </si>
  <si>
    <t>Обследование и ремонт ливневой канализации</t>
  </si>
  <si>
    <t xml:space="preserve"> Строительство ливневой канализации</t>
  </si>
  <si>
    <t xml:space="preserve">Ремонт остановок общего пользования, обработка антивандальным составом. </t>
  </si>
  <si>
    <t>Приобретение новых автопавильонов</t>
  </si>
  <si>
    <t>Ремонт моста через р. Медведка</t>
  </si>
  <si>
    <t>Обследование дамб под дорогами</t>
  </si>
  <si>
    <t>Приобретение дорожной техники для нужд дорожного хозяйства - за счет субсидии из бюджета Московской области</t>
  </si>
  <si>
    <t>Приобретение дорожной техники для нужд дорожного хозяйства - софинансирование за счет средств бюджета городского поселения</t>
  </si>
  <si>
    <t>Основное мероприятие "Поддержание автомобильных дорог общего пользования местного значения на уровне, соответствующем категории дороги"</t>
  </si>
  <si>
    <t xml:space="preserve">Капитальный ремонт и ремонт автомобильных дорог общего пользования </t>
  </si>
  <si>
    <t>МП. Мероприятие "Софинансирование по капитальному ремонту и ремонту автомобильных дорог общего пользования населенных пунктов за счет субсидии из бюджета Московской области</t>
  </si>
  <si>
    <t>Капитальный ремонт и ремонт автомобильных дорог общего пользования - софинансирование за счет средств бюджета городского поселения</t>
  </si>
  <si>
    <t>Основное мероприятие "Поддержание в надлежащем состоянии проездов к многоквартирным домам"</t>
  </si>
  <si>
    <t>Капитальный ремонт и ремонт дворовых территорий многоквартирных домов, проездов к дворовым территориям многоквартирных домов - за счет субсидии из бюджета Московской области</t>
  </si>
  <si>
    <t>Капитальный ремонт и ремонт дворовых территорий многоквартирных домов, проездов к дворовым территориям многоквартирных домов - софинансирование за счет средств бюджета городского поселения</t>
  </si>
  <si>
    <t>Основное мероприятие "Повышение уровня эксплуатационного состояния опасных участков улично-дорожной сети"</t>
  </si>
  <si>
    <t>Обустройство дорог дорожными знаками, светофорами, искусственными неровностями и пр.</t>
  </si>
  <si>
    <t>Устройство барьерных ограждений</t>
  </si>
  <si>
    <t>Устройство тротуаров</t>
  </si>
  <si>
    <t>Устройство разворотных площадок</t>
  </si>
  <si>
    <t>Ремонт и содержание судоходной сигнализации</t>
  </si>
  <si>
    <t>Основное мероприятие "Повышение уровня организации ритуальных услуг"</t>
  </si>
  <si>
    <t>Установка навигационных стел</t>
  </si>
  <si>
    <t>Основное мероприятие "Устранение физического износа общего имущества многоквартирных домов"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</si>
  <si>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</si>
  <si>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Муниципальная программа "Энергосбережение и повышение энергетической эффективности на период 2016 - 2020 гг.""</t>
  </si>
  <si>
    <t>Основное мероприятие "Повышение энергетической эффективности в жилищном фонде"</t>
  </si>
  <si>
    <t>Установка приборов учета энергоресурсов в муниципальном жилищном фонде</t>
  </si>
  <si>
    <t>Основное мероприятие "Развитие систем и объектов водоснабжения, водоотведения и теплоснабжения"</t>
  </si>
  <si>
    <t>Строительство канализационного коллектора по ул. Советская от ж.д.№13 до ж.д. №27</t>
  </si>
  <si>
    <t>Канализование индивидуальной жилой застройки по адресу: Московская область, г.Воскресенск, ул.Рябиновая, ул. Кленовая, ул. Кудринская</t>
  </si>
  <si>
    <t>Выполнение работ по актуализации схемы теплоснабжения и схемы водоснабжения и водоотведения</t>
  </si>
  <si>
    <t>Проектные работы на бурение скважины в г. Воскресенске на ВЗУ</t>
  </si>
  <si>
    <t>Проектирование, изготовление, монтаж и проведение пуско-наладочных работ котельной (ПБМК) для обеспечения теплоснабжение глубокой очистки сточных вод д. Чемодурово</t>
  </si>
  <si>
    <t>Выполнение кадастровых работ объектов водоснабжения</t>
  </si>
  <si>
    <t>Строительство участка водопровода для подключения стадиона д. Чемодурово к центральной линии водопровода</t>
  </si>
  <si>
    <t>Основное мероприятие "Повышение энергоэффективности и надежности функционирования объектов теплоснабжения и водоотведения"</t>
  </si>
  <si>
    <t>Замена и ремонт объектов теплоснабжения</t>
  </si>
  <si>
    <t>Основное мероприятие "Приобретение техники и программного продукта для нужд коммунального хозяйства"</t>
  </si>
  <si>
    <t>Основное мероприятие "Обеспечение надежного и высокоэффективного уличного освещения на территории поселения"</t>
  </si>
  <si>
    <t>Модернизация сетей уличного освещения</t>
  </si>
  <si>
    <t>Основное мероприятие "Повышение уровня благоустройства территории городского поселения"</t>
  </si>
  <si>
    <t>Строительство линий уличного освещения</t>
  </si>
  <si>
    <t>Празднично-световое оформление улиц</t>
  </si>
  <si>
    <t xml:space="preserve">Разработка проектов по благоустройству. </t>
  </si>
  <si>
    <t>Обследование и ремонт памятников</t>
  </si>
  <si>
    <t>Участие в региональном конкурсе "Цветы Подмосковья"</t>
  </si>
  <si>
    <t>Благоустройство территории городского поселения в части защиты территории от неблагоприятного воздействия безнадзорных животных</t>
  </si>
  <si>
    <t>Основное мероприятие "Повышение уровня благоустройства и поддержание в надлежащем состоянии детских игровых и спортивных площадок"</t>
  </si>
  <si>
    <t>Установка детских игровых и спортивных площадок</t>
  </si>
  <si>
    <t>Основное мероприятие "Создание условий для развития услуг в сфере похоронного дела, формирование современной системы сервиса"</t>
  </si>
  <si>
    <t>Строительство (установка) административных зданий (сооружений) нестационарных объектов</t>
  </si>
  <si>
    <t>Проведение инвентаризации существующих кладбищ</t>
  </si>
  <si>
    <t>Основное мероприятие "Повышение уровня благоустройства кладбищ"</t>
  </si>
  <si>
    <t>Содержание кладбищ</t>
  </si>
  <si>
    <t>Основное мероприятие "Выполнение мероприятий, направленных на содействие патриотическому и духовно-нравственному воспитанию молодежи, поддержка талантливой молодежи, молодежных социально значимых инициатив"</t>
  </si>
  <si>
    <t>Расходы на повышение заработной платы работников муниципальных учреждений по работе с молодежью - за счет субсидии из бюджета Московской области</t>
  </si>
  <si>
    <t>Софинансирование расходов на повышение заработной платы работников муниципальных учреждений по работе с молодежью - за счет средств бюджета городского поселения</t>
  </si>
  <si>
    <t>Основное мероприятие "Выполнение мероприятий, направленных на обновление и совершенствование материально-технической базы учреждений по работы с молодежью"</t>
  </si>
  <si>
    <t>Доступная среда в учреждения по работе с молодежью</t>
  </si>
  <si>
    <t>Основное мероприятие "Выполнение мероприятий, направленных на повышение профессионального мастерства специалистов области работы с молодежью"</t>
  </si>
  <si>
    <t>Повышение квалификации сотрудников муниципальных учреждений</t>
  </si>
  <si>
    <t>Культура, кинематография</t>
  </si>
  <si>
    <t>Основное мероприятие "Выполнение мероприятий, направленных на повышение качества услуг культурно-досугового и концертного обслуживания населения"</t>
  </si>
  <si>
    <t>Организация досуга и обеспечение жителей поселения услугами организаций культуры, оказываемыми на территории Чемодурово, Трофимово, Хлопки, Маришкино</t>
  </si>
  <si>
    <t>Повышение квалификации работников культуры</t>
  </si>
  <si>
    <t>Повышение заработной платы работникам муниципальных учреждений сферы культуры - за счет субсидии из бюджета Московской области</t>
  </si>
  <si>
    <t>Софинансирование расходов на повышение заработной платы работникам муниципальных учреждений сферы культуры - за счет средств бюджета городского поселения</t>
  </si>
  <si>
    <t>Основное мероприятие "Выполнение мероприятий, направленных на модернизацию и укрепление материально-технической базы учреждений культуры"</t>
  </si>
  <si>
    <t>МП Расходы за счет иных межбюджетных трансфертов на финансирование дополнительных мероприятий по развитию жилищно-коммунального хозяйства и социально-культурной сферы</t>
  </si>
  <si>
    <t>Основное мероприятие "Выполнение мероприятий, направленных на создание условий для развития библиотечного обслуживания населения"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</si>
  <si>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</si>
  <si>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Укрепление материально-технической базы  библиотек</t>
  </si>
  <si>
    <t>Муниципальная программа "Энергосбережение и повышение энергетической эффективности на период 2016-2020гг"</t>
  </si>
  <si>
    <t>Основное мероприятие "Оказание государственной и муниципальной поддержки молодым семьям в виде социальных выплат на приобретение жилого помещения или строительство жилого дома</t>
  </si>
  <si>
    <t xml:space="preserve">Расходы за счет субсидии на мероприятия подпрограммы "Обеспечение жильем молодых семей" федеральной целевой программы "Жилище" в 2016 году за счет средств федерального бюджета </t>
  </si>
  <si>
    <t>Расходы на реализацию подпрограммы "Обеспечение жильем молодых семей" ФЦП "Жилище" за счет местного бюджета</t>
  </si>
  <si>
    <t>Расходы на реализацию подпрограммы "Обеспечение жильем молодых семей" ФЦП "Жилище" за счет субсидий из бюджета Московской области в 2016г</t>
  </si>
  <si>
    <t>Основное мероприятие "Выполнение мероприятий, направленных на вовлечение жителей городского поселения Воскресенск в систематические занятия физической культурой и спортом"</t>
  </si>
  <si>
    <t>Организация и проведение физкультурно оздоровительных и спортивных мероприятий, в т.ч. участие Воскресенских спортсменов на внегородских соревнованиях</t>
  </si>
  <si>
    <t>Основное мероприятие "Выполнение мероприятий,направленных на обновление и совершенствование материально-технической базы спортивных учреждений"</t>
  </si>
  <si>
    <t>Расходы за счет иных межбюджетных траснфертов на финансирование дополнительных мероприятий по развитию жилищно-коммунального хозяйства и социально-культурной среды</t>
  </si>
  <si>
    <t>95 0 00 00000</t>
  </si>
  <si>
    <t>01 0 02 00000</t>
  </si>
  <si>
    <t>01 0 02 00010</t>
  </si>
  <si>
    <t>01 0 0200010</t>
  </si>
  <si>
    <t>01 0 03 00000</t>
  </si>
  <si>
    <t>01 0 03 00010</t>
  </si>
  <si>
    <t>01 0 04 00000</t>
  </si>
  <si>
    <t>01 0 04 00010</t>
  </si>
  <si>
    <t>01 0 04 00020</t>
  </si>
  <si>
    <t>03 0 00 00000</t>
  </si>
  <si>
    <t>03 0 02 00000</t>
  </si>
  <si>
    <t>03 0 02 00010</t>
  </si>
  <si>
    <t>95 0 00 04000</t>
  </si>
  <si>
    <t>95 0 00 05010</t>
  </si>
  <si>
    <t>99 0 00 00000</t>
  </si>
  <si>
    <t>99 0 00 00010</t>
  </si>
  <si>
    <t>99 0 00 01000</t>
  </si>
  <si>
    <t>99 0 00 01010</t>
  </si>
  <si>
    <t>99 0 00 01020</t>
  </si>
  <si>
    <t>99 0 00 01030</t>
  </si>
  <si>
    <t>99 0 00 01040</t>
  </si>
  <si>
    <t>99 0 00 01050</t>
  </si>
  <si>
    <t>99 0 00 01060</t>
  </si>
  <si>
    <t>99 0 00 01070</t>
  </si>
  <si>
    <t>99 0 00 01100</t>
  </si>
  <si>
    <t>02 0 00 00000</t>
  </si>
  <si>
    <t>02 0 01 00000</t>
  </si>
  <si>
    <t>02 0 01 00010</t>
  </si>
  <si>
    <t>99 0 00 03000</t>
  </si>
  <si>
    <t>99 0 00 03010</t>
  </si>
  <si>
    <t>99 0 00 03020</t>
  </si>
  <si>
    <t>99 0 00 03030</t>
  </si>
  <si>
    <t xml:space="preserve">03 </t>
  </si>
  <si>
    <t>99 0 00 03050</t>
  </si>
  <si>
    <t>03 0 01 00000</t>
  </si>
  <si>
    <t>03 0 01 00010</t>
  </si>
  <si>
    <t>06 0 00 00000</t>
  </si>
  <si>
    <t>06 0 03 00000</t>
  </si>
  <si>
    <t>06 0 03 00010</t>
  </si>
  <si>
    <t>99 0 00 03040</t>
  </si>
  <si>
    <t>04 0 00 00000</t>
  </si>
  <si>
    <t>04 4 00 00000</t>
  </si>
  <si>
    <t>04 4 01 00000</t>
  </si>
  <si>
    <t>04 4 01 00010</t>
  </si>
  <si>
    <t>04 1 00 00000</t>
  </si>
  <si>
    <t>04 1 01 00000</t>
  </si>
  <si>
    <t>04 1 01 00010</t>
  </si>
  <si>
    <t>04 1 02 00000</t>
  </si>
  <si>
    <t>04 1 02 00010</t>
  </si>
  <si>
    <t>04 1 02 00020</t>
  </si>
  <si>
    <t>04 1 02 00030</t>
  </si>
  <si>
    <t>04 1 02 00040</t>
  </si>
  <si>
    <t>04 1 02 00050</t>
  </si>
  <si>
    <t>04 1 02 00060</t>
  </si>
  <si>
    <t>04 1 02 00070</t>
  </si>
  <si>
    <t>04 1 02 00080</t>
  </si>
  <si>
    <t>04 1 02 64200</t>
  </si>
  <si>
    <t>04 1 02 S4200</t>
  </si>
  <si>
    <t>04 2 00 00000</t>
  </si>
  <si>
    <t>04 2 01 00000</t>
  </si>
  <si>
    <t>04 2 01 00010</t>
  </si>
  <si>
    <t>04 2 01 60240</t>
  </si>
  <si>
    <t>04 2 01 S0240</t>
  </si>
  <si>
    <t>04 2 02 00000</t>
  </si>
  <si>
    <t>04 2 02 00010</t>
  </si>
  <si>
    <t>04 2 02 60240</t>
  </si>
  <si>
    <t>04 2 02 S0240</t>
  </si>
  <si>
    <t>04 3 00 00000</t>
  </si>
  <si>
    <t>04 3 01 00000</t>
  </si>
  <si>
    <t>04 3 01 00010</t>
  </si>
  <si>
    <t>04 3 01 00020</t>
  </si>
  <si>
    <t>04 3 01 00030</t>
  </si>
  <si>
    <t>04 3 01 00040</t>
  </si>
  <si>
    <t>04 3 01 00050</t>
  </si>
  <si>
    <t>04 3 01 00060</t>
  </si>
  <si>
    <t>04 3 01 00070</t>
  </si>
  <si>
    <t>07 0 00 00000</t>
  </si>
  <si>
    <t>07 0 03 00000</t>
  </si>
  <si>
    <t>07 0 03 00010</t>
  </si>
  <si>
    <t>99 0 00 04000</t>
  </si>
  <si>
    <t>99 0 00 04010</t>
  </si>
  <si>
    <t>99 0 00 04020</t>
  </si>
  <si>
    <t>05 0 00 00000</t>
  </si>
  <si>
    <t>05 0 04 00000</t>
  </si>
  <si>
    <t>05 0 04 00010</t>
  </si>
  <si>
    <t>12 0 00 00000</t>
  </si>
  <si>
    <t>12 0 03 00000</t>
  </si>
  <si>
    <t>12 0 03 00010</t>
  </si>
  <si>
    <t>99 0 00 05000</t>
  </si>
  <si>
    <t>99 0 00 05010</t>
  </si>
  <si>
    <t>05 0 01 00000</t>
  </si>
  <si>
    <t>05 0 01 00020</t>
  </si>
  <si>
    <t>05 0 01 00030</t>
  </si>
  <si>
    <t>05 0 01 00040</t>
  </si>
  <si>
    <t>05 0 01 00050</t>
  </si>
  <si>
    <t>05 0 01 00060</t>
  </si>
  <si>
    <t>05 0 01 00070</t>
  </si>
  <si>
    <t>05 0 01 00080</t>
  </si>
  <si>
    <t>05 0 02 00010</t>
  </si>
  <si>
    <t>05 0 03 00000</t>
  </si>
  <si>
    <t>05 0 03 00010</t>
  </si>
  <si>
    <t>05 0 03  60180</t>
  </si>
  <si>
    <t>12 0 01 00000</t>
  </si>
  <si>
    <t>12 0 01 00010</t>
  </si>
  <si>
    <t>12 0 01 00020</t>
  </si>
  <si>
    <t>12 0 02 00000</t>
  </si>
  <si>
    <t>12 0 02 00010</t>
  </si>
  <si>
    <t>12 0 02 00020</t>
  </si>
  <si>
    <t>06 0 01 00000</t>
  </si>
  <si>
    <t>06 0 01 00010</t>
  </si>
  <si>
    <t>06 0 01 00020</t>
  </si>
  <si>
    <t>06 0 01 00030</t>
  </si>
  <si>
    <t>06 0 01 00040</t>
  </si>
  <si>
    <t>06 0 01 00050</t>
  </si>
  <si>
    <t>06 0 01 00060</t>
  </si>
  <si>
    <t>06 0 01 00070</t>
  </si>
  <si>
    <t>06 0 01 00080</t>
  </si>
  <si>
    <t>06 0 02 00000</t>
  </si>
  <si>
    <t>06 0 02 00010</t>
  </si>
  <si>
    <t>06 0 02 00020</t>
  </si>
  <si>
    <t>07 0 01 00000</t>
  </si>
  <si>
    <t>07 0 01 00010</t>
  </si>
  <si>
    <t>07 0 01 00020</t>
  </si>
  <si>
    <t>07 0 02 00000</t>
  </si>
  <si>
    <t>07 0 02 00010</t>
  </si>
  <si>
    <t>08 0 00 00000</t>
  </si>
  <si>
    <t>08 0 01 00000</t>
  </si>
  <si>
    <t>08 0 01 00010</t>
  </si>
  <si>
    <t>08 0 01 00020</t>
  </si>
  <si>
    <t>08 0 01 60570</t>
  </si>
  <si>
    <t>08 0 01 S0570</t>
  </si>
  <si>
    <t>08 0 02 00000</t>
  </si>
  <si>
    <t>08 0 02 00010</t>
  </si>
  <si>
    <t>08 0 03 00000</t>
  </si>
  <si>
    <t>08 0 03 00010</t>
  </si>
  <si>
    <t>09 0 00 00000</t>
  </si>
  <si>
    <t>09 0 01 00000</t>
  </si>
  <si>
    <t>09 0 01 00010</t>
  </si>
  <si>
    <t>09 0 01 00020</t>
  </si>
  <si>
    <t>09 0 01 00030</t>
  </si>
  <si>
    <t>09 0 01 00040</t>
  </si>
  <si>
    <t>09 0 01 00050</t>
  </si>
  <si>
    <t>09 0 01 00060</t>
  </si>
  <si>
    <t>09 0 01 60440</t>
  </si>
  <si>
    <t>09 0 01 S0440</t>
  </si>
  <si>
    <t>09 0 02 00000</t>
  </si>
  <si>
    <t>09 0 02 00010</t>
  </si>
  <si>
    <t>09 0 02 00020</t>
  </si>
  <si>
    <t>09 0 02 04400</t>
  </si>
  <si>
    <t>09 0 03 00000</t>
  </si>
  <si>
    <t>09 0 03 00010</t>
  </si>
  <si>
    <t>09 0 03 00020</t>
  </si>
  <si>
    <t>09 0 03 60440</t>
  </si>
  <si>
    <t>09 0 03 S0440</t>
  </si>
  <si>
    <t>99 0 00 10000</t>
  </si>
  <si>
    <t>99 0 00 10010</t>
  </si>
  <si>
    <t>10 0 00 00000</t>
  </si>
  <si>
    <t>10 0 01 00000</t>
  </si>
  <si>
    <t>10 0 01 50200</t>
  </si>
  <si>
    <t>10 0 01 L0200</t>
  </si>
  <si>
    <t>10 0 01 R0200</t>
  </si>
  <si>
    <t>99 0 00 10020</t>
  </si>
  <si>
    <t>11 0 00 00000</t>
  </si>
  <si>
    <t>11 0 01 00000</t>
  </si>
  <si>
    <t>11 0 01 00010</t>
  </si>
  <si>
    <t>11 0 01 00020</t>
  </si>
  <si>
    <t>11 0 02 00000</t>
  </si>
  <si>
    <t>11 0 02 00010</t>
  </si>
  <si>
    <t>11 0 02 04400</t>
  </si>
  <si>
    <t>300</t>
  </si>
  <si>
    <t>320</t>
  </si>
  <si>
    <t>830</t>
  </si>
  <si>
    <t xml:space="preserve">200 </t>
  </si>
  <si>
    <t>310</t>
  </si>
  <si>
    <t>-</t>
  </si>
  <si>
    <t>Воскресенского муниципального района Московской области за   2016 год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</si>
</sst>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  <numFmt numFmtId="170" formatCode="0.0"/>
    <numFmt numFmtId="171" formatCode="#,##0.00&quot;р.&quot;"/>
    <numFmt numFmtId="172" formatCode="#,##0.000"/>
    <numFmt numFmtId="173" formatCode="#,##0.0"/>
    <numFmt numFmtId="174" formatCode="0.0000"/>
    <numFmt numFmtId="175" formatCode="_-* #,##0.0_р_._-;\-* #,##0.0_р_._-;_-* &quot;-&quot;??_р_._-;_-@_-"/>
    <numFmt numFmtId="176" formatCode="_-* #,##0.0_р_._-;\-* #,##0.0_р_._-;_-* &quot;-&quot;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#,##0.00_ ;[Red]\-#,##0.00_ \ ;\-&quot;_ &quot;"/>
    <numFmt numFmtId="181" formatCode="_-* #,##0.000_р_._-;\-* #,##0.000_р_._-;_-* &quot;-&quot;???_р_._-;_-@_-"/>
    <numFmt numFmtId="182" formatCode="0.00000"/>
    <numFmt numFmtId="183" formatCode="_-* #,##0_р_._-;\-* #,##0_р_._-;_-* &quot;-&quot;??_р_._-;_-@_-"/>
    <numFmt numFmtId="184" formatCode="#,##0.0_ ;\-#,##0.0\ "/>
    <numFmt numFmtId="185" formatCode="#,##0.0_р_.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name val="Arial Cyr"/>
      <family val="0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6" fontId="7" fillId="0" borderId="10" xfId="61" applyNumberFormat="1" applyFont="1" applyBorder="1" applyAlignment="1">
      <alignment horizontal="right" vertical="center"/>
    </xf>
    <xf numFmtId="176" fontId="6" fillId="0" borderId="10" xfId="61" applyNumberFormat="1" applyFont="1" applyBorder="1" applyAlignment="1">
      <alignment horizontal="right" vertical="center"/>
    </xf>
    <xf numFmtId="176" fontId="6" fillId="0" borderId="10" xfId="61" applyNumberFormat="1" applyFont="1" applyFill="1" applyBorder="1" applyAlignment="1">
      <alignment horizontal="right" vertical="center"/>
    </xf>
    <xf numFmtId="176" fontId="6" fillId="0" borderId="10" xfId="61" applyNumberFormat="1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175" fontId="1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173" fontId="6" fillId="0" borderId="10" xfId="61" applyNumberFormat="1" applyFont="1" applyBorder="1" applyAlignment="1">
      <alignment horizontal="right" vertical="center" wrapText="1"/>
    </xf>
    <xf numFmtId="173" fontId="6" fillId="0" borderId="12" xfId="61" applyNumberFormat="1" applyFont="1" applyBorder="1" applyAlignment="1">
      <alignment horizontal="right" vertical="center"/>
    </xf>
    <xf numFmtId="173" fontId="6" fillId="0" borderId="10" xfId="0" applyNumberFormat="1" applyFont="1" applyBorder="1" applyAlignment="1">
      <alignment horizontal="right" vertical="center" wrapText="1"/>
    </xf>
    <xf numFmtId="173" fontId="6" fillId="0" borderId="12" xfId="0" applyNumberFormat="1" applyFont="1" applyBorder="1" applyAlignment="1">
      <alignment horizontal="right" vertical="center"/>
    </xf>
    <xf numFmtId="173" fontId="7" fillId="0" borderId="12" xfId="61" applyNumberFormat="1" applyFont="1" applyBorder="1" applyAlignment="1">
      <alignment horizontal="right" vertical="center"/>
    </xf>
    <xf numFmtId="0" fontId="8" fillId="34" borderId="10" xfId="0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 wrapText="1"/>
    </xf>
    <xf numFmtId="173" fontId="6" fillId="34" borderId="12" xfId="61" applyNumberFormat="1" applyFont="1" applyFill="1" applyBorder="1" applyAlignment="1">
      <alignment horizontal="right" vertical="center"/>
    </xf>
    <xf numFmtId="173" fontId="6" fillId="34" borderId="10" xfId="61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vertical="center" wrapText="1"/>
    </xf>
    <xf numFmtId="173" fontId="6" fillId="0" borderId="12" xfId="0" applyNumberFormat="1" applyFont="1" applyBorder="1" applyAlignment="1">
      <alignment vertical="center" wrapText="1"/>
    </xf>
    <xf numFmtId="173" fontId="6" fillId="0" borderId="12" xfId="0" applyNumberFormat="1" applyFont="1" applyBorder="1" applyAlignment="1">
      <alignment vertical="center"/>
    </xf>
    <xf numFmtId="173" fontId="6" fillId="0" borderId="12" xfId="0" applyNumberFormat="1" applyFont="1" applyFill="1" applyBorder="1" applyAlignment="1">
      <alignment vertical="center" wrapText="1"/>
    </xf>
    <xf numFmtId="173" fontId="6" fillId="34" borderId="12" xfId="0" applyNumberFormat="1" applyFont="1" applyFill="1" applyBorder="1" applyAlignment="1">
      <alignment vertical="center"/>
    </xf>
    <xf numFmtId="173" fontId="6" fillId="0" borderId="10" xfId="0" applyNumberFormat="1" applyFont="1" applyBorder="1" applyAlignment="1">
      <alignment vertical="center" wrapText="1"/>
    </xf>
    <xf numFmtId="173" fontId="6" fillId="0" borderId="10" xfId="0" applyNumberFormat="1" applyFont="1" applyBorder="1" applyAlignment="1">
      <alignment vertical="center"/>
    </xf>
    <xf numFmtId="0" fontId="6" fillId="34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/>
    </xf>
    <xf numFmtId="1" fontId="6" fillId="34" borderId="14" xfId="53" applyNumberFormat="1" applyFont="1" applyFill="1" applyBorder="1" applyAlignment="1">
      <alignment horizontal="left" wrapText="1"/>
      <protection/>
    </xf>
    <xf numFmtId="0" fontId="6" fillId="34" borderId="10" xfId="0" applyNumberFormat="1" applyFont="1" applyFill="1" applyBorder="1" applyAlignment="1">
      <alignment vertical="center" wrapText="1"/>
    </xf>
    <xf numFmtId="0" fontId="7" fillId="34" borderId="10" xfId="0" applyFont="1" applyFill="1" applyBorder="1" applyAlignment="1">
      <alignment vertical="center" wrapText="1"/>
    </xf>
    <xf numFmtId="0" fontId="8" fillId="34" borderId="10" xfId="0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0" xfId="0" applyFont="1" applyFill="1" applyAlignment="1">
      <alignment vertical="center" wrapText="1"/>
    </xf>
    <xf numFmtId="0" fontId="2" fillId="0" borderId="11" xfId="0" applyFont="1" applyBorder="1" applyAlignment="1">
      <alignment horizontal="left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49" fontId="6" fillId="34" borderId="16" xfId="0" applyNumberFormat="1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175" fontId="6" fillId="34" borderId="10" xfId="61" applyNumberFormat="1" applyFont="1" applyFill="1" applyBorder="1" applyAlignment="1">
      <alignment horizontal="right" vertical="center"/>
    </xf>
    <xf numFmtId="49" fontId="6" fillId="34" borderId="10" xfId="61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173" fontId="2" fillId="34" borderId="10" xfId="61" applyNumberFormat="1" applyFont="1" applyFill="1" applyBorder="1" applyAlignment="1">
      <alignment horizontal="right" vertical="center"/>
    </xf>
    <xf numFmtId="173" fontId="6" fillId="34" borderId="10" xfId="61" applyNumberFormat="1" applyFont="1" applyFill="1" applyBorder="1" applyAlignment="1">
      <alignment horizontal="right" vertical="center" wrapText="1"/>
    </xf>
    <xf numFmtId="175" fontId="1" fillId="0" borderId="10" xfId="0" applyNumberFormat="1" applyFont="1" applyBorder="1" applyAlignment="1">
      <alignment horizontal="right" vertical="center" wrapText="1"/>
    </xf>
    <xf numFmtId="173" fontId="6" fillId="34" borderId="10" xfId="0" applyNumberFormat="1" applyFont="1" applyFill="1" applyBorder="1" applyAlignment="1">
      <alignment vertical="center" wrapText="1"/>
    </xf>
    <xf numFmtId="173" fontId="7" fillId="34" borderId="10" xfId="61" applyNumberFormat="1" applyFont="1" applyFill="1" applyBorder="1" applyAlignment="1">
      <alignment horizontal="right" vertical="center"/>
    </xf>
    <xf numFmtId="173" fontId="1" fillId="0" borderId="10" xfId="0" applyNumberFormat="1" applyFont="1" applyBorder="1" applyAlignment="1">
      <alignment vertical="center"/>
    </xf>
    <xf numFmtId="173" fontId="1" fillId="0" borderId="16" xfId="0" applyNumberFormat="1" applyFont="1" applyBorder="1" applyAlignment="1">
      <alignment vertical="center"/>
    </xf>
    <xf numFmtId="173" fontId="6" fillId="34" borderId="16" xfId="61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173" fontId="7" fillId="34" borderId="10" xfId="0" applyNumberFormat="1" applyFont="1" applyFill="1" applyBorder="1" applyAlignment="1">
      <alignment wrapText="1"/>
    </xf>
    <xf numFmtId="173" fontId="2" fillId="0" borderId="10" xfId="61" applyNumberFormat="1" applyFont="1" applyBorder="1" applyAlignment="1">
      <alignment horizontal="right" vertical="center"/>
    </xf>
    <xf numFmtId="176" fontId="7" fillId="0" borderId="10" xfId="61" applyNumberFormat="1" applyFont="1" applyBorder="1" applyAlignment="1">
      <alignment horizontal="center" vertical="center"/>
    </xf>
    <xf numFmtId="176" fontId="6" fillId="0" borderId="10" xfId="61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85" fontId="6" fillId="0" borderId="10" xfId="61" applyNumberFormat="1" applyFont="1" applyBorder="1" applyAlignment="1">
      <alignment horizontal="center" vertical="center"/>
    </xf>
    <xf numFmtId="185" fontId="6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right" vertical="center"/>
    </xf>
    <xf numFmtId="173" fontId="6" fillId="34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 vertical="center"/>
    </xf>
    <xf numFmtId="185" fontId="7" fillId="0" borderId="10" xfId="61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1" fontId="8" fillId="34" borderId="14" xfId="53" applyNumberFormat="1" applyFont="1" applyFill="1" applyBorder="1" applyAlignment="1">
      <alignment horizontal="left" wrapText="1"/>
      <protection/>
    </xf>
    <xf numFmtId="0" fontId="8" fillId="34" borderId="13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30"/>
  <sheetViews>
    <sheetView tabSelected="1" view="pageBreakPreview" zoomScaleSheetLayoutView="100" zoomScalePageLayoutView="0" workbookViewId="0" topLeftCell="A1">
      <selection activeCell="F243" sqref="F243"/>
    </sheetView>
  </sheetViews>
  <sheetFormatPr defaultColWidth="9.00390625" defaultRowHeight="12.75"/>
  <cols>
    <col min="1" max="1" width="29.375" style="0" customWidth="1"/>
    <col min="2" max="2" width="7.25390625" style="0" customWidth="1"/>
    <col min="3" max="3" width="9.375" style="0" customWidth="1"/>
    <col min="4" max="4" width="13.25390625" style="0" customWidth="1"/>
    <col min="5" max="5" width="8.375" style="0" customWidth="1"/>
    <col min="6" max="6" width="14.00390625" style="0" customWidth="1"/>
    <col min="7" max="7" width="12.125" style="0" customWidth="1"/>
    <col min="8" max="8" width="11.25390625" style="0" customWidth="1"/>
  </cols>
  <sheetData>
    <row r="1" spans="1:8" ht="12.75" customHeight="1">
      <c r="A1" s="95" t="s">
        <v>51</v>
      </c>
      <c r="B1" s="95"/>
      <c r="C1" s="95"/>
      <c r="D1" s="95"/>
      <c r="E1" s="95"/>
      <c r="F1" s="95"/>
      <c r="G1" s="95"/>
      <c r="H1" s="95"/>
    </row>
    <row r="2" spans="1:8" ht="12.75" customHeight="1">
      <c r="A2" s="95" t="s">
        <v>106</v>
      </c>
      <c r="B2" s="95"/>
      <c r="C2" s="95"/>
      <c r="D2" s="95"/>
      <c r="E2" s="95"/>
      <c r="F2" s="95"/>
      <c r="G2" s="95"/>
      <c r="H2" s="95"/>
    </row>
    <row r="3" spans="1:8" ht="12.75" customHeight="1">
      <c r="A3" s="93" t="s">
        <v>109</v>
      </c>
      <c r="B3" s="93"/>
      <c r="C3" s="93"/>
      <c r="D3" s="93"/>
      <c r="E3" s="93"/>
      <c r="F3" s="93"/>
      <c r="G3" s="93"/>
      <c r="H3" s="93"/>
    </row>
    <row r="4" spans="1:8" ht="12.75" customHeight="1">
      <c r="A4" s="93" t="s">
        <v>67</v>
      </c>
      <c r="B4" s="93"/>
      <c r="C4" s="93"/>
      <c r="D4" s="93"/>
      <c r="E4" s="93"/>
      <c r="F4" s="93"/>
      <c r="G4" s="93"/>
      <c r="H4" s="93"/>
    </row>
    <row r="5" spans="1:8" ht="12.75" customHeight="1">
      <c r="A5" s="93" t="s">
        <v>110</v>
      </c>
      <c r="B5" s="93"/>
      <c r="C5" s="93"/>
      <c r="D5" s="93"/>
      <c r="E5" s="93"/>
      <c r="F5" s="93"/>
      <c r="G5" s="93"/>
      <c r="H5" s="93"/>
    </row>
    <row r="6" spans="1:8" ht="12.75" customHeight="1">
      <c r="A6" s="93" t="s">
        <v>164</v>
      </c>
      <c r="B6" s="93"/>
      <c r="C6" s="93"/>
      <c r="D6" s="93"/>
      <c r="E6" s="93"/>
      <c r="F6" s="93"/>
      <c r="G6" s="93"/>
      <c r="H6" s="93"/>
    </row>
    <row r="7" spans="1:8" ht="12.75">
      <c r="A7" s="96"/>
      <c r="B7" s="96"/>
      <c r="C7" s="96"/>
      <c r="D7" s="96"/>
      <c r="E7" s="96"/>
      <c r="F7" s="96"/>
      <c r="G7" s="96"/>
      <c r="H7" s="96"/>
    </row>
    <row r="8" spans="4:6" ht="12.75">
      <c r="D8" s="2"/>
      <c r="E8" s="2"/>
      <c r="F8" s="2"/>
    </row>
    <row r="9" spans="1:8" ht="12.75">
      <c r="A9" s="97" t="s">
        <v>49</v>
      </c>
      <c r="B9" s="97"/>
      <c r="C9" s="97"/>
      <c r="D9" s="97"/>
      <c r="E9" s="97"/>
      <c r="F9" s="97"/>
      <c r="G9" s="97"/>
      <c r="H9" s="97"/>
    </row>
    <row r="10" spans="1:8" ht="12.75">
      <c r="A10" s="97" t="s">
        <v>165</v>
      </c>
      <c r="B10" s="97"/>
      <c r="C10" s="97"/>
      <c r="D10" s="97"/>
      <c r="E10" s="97"/>
      <c r="F10" s="97"/>
      <c r="G10" s="97"/>
      <c r="H10" s="97"/>
    </row>
    <row r="11" spans="1:8" ht="12.75" customHeight="1">
      <c r="A11" s="94" t="s">
        <v>117</v>
      </c>
      <c r="B11" s="94"/>
      <c r="C11" s="94"/>
      <c r="D11" s="94"/>
      <c r="E11" s="94"/>
      <c r="F11" s="94"/>
      <c r="G11" s="94"/>
      <c r="H11" s="94"/>
    </row>
    <row r="12" spans="1:8" ht="12.75" customHeight="1">
      <c r="A12" s="94" t="s">
        <v>103</v>
      </c>
      <c r="B12" s="94"/>
      <c r="C12" s="94"/>
      <c r="D12" s="94"/>
      <c r="E12" s="94"/>
      <c r="F12" s="94"/>
      <c r="G12" s="94"/>
      <c r="H12" s="94"/>
    </row>
    <row r="13" spans="1:8" ht="12.75" customHeight="1">
      <c r="A13" s="94" t="s">
        <v>104</v>
      </c>
      <c r="B13" s="94"/>
      <c r="C13" s="94"/>
      <c r="D13" s="94"/>
      <c r="E13" s="94"/>
      <c r="F13" s="94"/>
      <c r="G13" s="94"/>
      <c r="H13" s="94"/>
    </row>
    <row r="14" spans="1:8" ht="12" customHeight="1">
      <c r="A14" s="5"/>
      <c r="B14" s="5"/>
      <c r="C14" s="5"/>
      <c r="D14" s="5"/>
      <c r="E14" s="5"/>
      <c r="F14" s="4"/>
      <c r="H14" t="s">
        <v>46</v>
      </c>
    </row>
    <row r="15" ht="15.75" customHeight="1"/>
    <row r="16" spans="1:8" ht="32.25" customHeight="1">
      <c r="A16" s="13" t="s">
        <v>11</v>
      </c>
      <c r="B16" s="13" t="s">
        <v>1</v>
      </c>
      <c r="C16" s="13" t="s">
        <v>0</v>
      </c>
      <c r="D16" s="13" t="s">
        <v>13</v>
      </c>
      <c r="E16" s="13" t="s">
        <v>14</v>
      </c>
      <c r="F16" s="13" t="s">
        <v>115</v>
      </c>
      <c r="G16" s="13" t="s">
        <v>44</v>
      </c>
      <c r="H16" s="13" t="s">
        <v>45</v>
      </c>
    </row>
    <row r="17" spans="1:8" ht="12.75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</row>
    <row r="18" spans="1:8" ht="12.75">
      <c r="A18" s="47" t="s">
        <v>15</v>
      </c>
      <c r="B18" s="60" t="s">
        <v>2</v>
      </c>
      <c r="C18" s="60"/>
      <c r="D18" s="61"/>
      <c r="E18" s="61"/>
      <c r="F18" s="70">
        <f>F19+F24+F29+F65+F78</f>
        <v>83383.59999999999</v>
      </c>
      <c r="G18" s="70">
        <f>G19+G24+G29+G65+G78</f>
        <v>80678.234</v>
      </c>
      <c r="H18" s="16">
        <f>G18/F18*100</f>
        <v>96.75551787161984</v>
      </c>
    </row>
    <row r="19" spans="1:8" ht="45">
      <c r="A19" s="35" t="s">
        <v>60</v>
      </c>
      <c r="B19" s="34" t="s">
        <v>2</v>
      </c>
      <c r="C19" s="34" t="s">
        <v>3</v>
      </c>
      <c r="D19" s="45"/>
      <c r="E19" s="45"/>
      <c r="F19" s="37">
        <f aca="true" t="shared" si="0" ref="F19:G22">F20</f>
        <v>1864</v>
      </c>
      <c r="G19" s="17">
        <f t="shared" si="0"/>
        <v>1863.13</v>
      </c>
      <c r="H19" s="17">
        <f aca="true" t="shared" si="1" ref="H19:H66">G19/F19*100</f>
        <v>99.95332618025752</v>
      </c>
    </row>
    <row r="20" spans="1:8" ht="56.25">
      <c r="A20" s="35" t="s">
        <v>16</v>
      </c>
      <c r="B20" s="34" t="s">
        <v>2</v>
      </c>
      <c r="C20" s="34" t="s">
        <v>3</v>
      </c>
      <c r="D20" s="34" t="s">
        <v>286</v>
      </c>
      <c r="E20" s="45"/>
      <c r="F20" s="37">
        <f t="shared" si="0"/>
        <v>1864</v>
      </c>
      <c r="G20" s="17">
        <f t="shared" si="0"/>
        <v>1863.13</v>
      </c>
      <c r="H20" s="17">
        <f t="shared" si="1"/>
        <v>99.95332618025752</v>
      </c>
    </row>
    <row r="21" spans="1:8" ht="12.75">
      <c r="A21" s="48" t="s">
        <v>61</v>
      </c>
      <c r="B21" s="34" t="s">
        <v>2</v>
      </c>
      <c r="C21" s="34" t="s">
        <v>3</v>
      </c>
      <c r="D21" s="34" t="s">
        <v>169</v>
      </c>
      <c r="E21" s="45"/>
      <c r="F21" s="37">
        <f t="shared" si="0"/>
        <v>1864</v>
      </c>
      <c r="G21" s="17">
        <f t="shared" si="0"/>
        <v>1863.13</v>
      </c>
      <c r="H21" s="17">
        <f t="shared" si="1"/>
        <v>99.95332618025752</v>
      </c>
    </row>
    <row r="22" spans="1:8" ht="67.5">
      <c r="A22" s="35" t="s">
        <v>68</v>
      </c>
      <c r="B22" s="34" t="s">
        <v>2</v>
      </c>
      <c r="C22" s="34" t="s">
        <v>3</v>
      </c>
      <c r="D22" s="34" t="s">
        <v>169</v>
      </c>
      <c r="E22" s="45">
        <v>100</v>
      </c>
      <c r="F22" s="37">
        <f t="shared" si="0"/>
        <v>1864</v>
      </c>
      <c r="G22" s="17">
        <f t="shared" si="0"/>
        <v>1863.13</v>
      </c>
      <c r="H22" s="17">
        <f t="shared" si="1"/>
        <v>99.95332618025752</v>
      </c>
    </row>
    <row r="23" spans="1:8" ht="33.75">
      <c r="A23" s="38" t="s">
        <v>69</v>
      </c>
      <c r="B23" s="34" t="s">
        <v>2</v>
      </c>
      <c r="C23" s="34" t="s">
        <v>3</v>
      </c>
      <c r="D23" s="34" t="s">
        <v>169</v>
      </c>
      <c r="E23" s="45">
        <v>120</v>
      </c>
      <c r="F23" s="37">
        <v>1864</v>
      </c>
      <c r="G23" s="17">
        <f>347.605+1515.525</f>
        <v>1863.13</v>
      </c>
      <c r="H23" s="17">
        <f t="shared" si="1"/>
        <v>99.95332618025752</v>
      </c>
    </row>
    <row r="24" spans="1:8" ht="56.25">
      <c r="A24" s="3" t="s">
        <v>166</v>
      </c>
      <c r="B24" s="34" t="s">
        <v>2</v>
      </c>
      <c r="C24" s="34" t="s">
        <v>4</v>
      </c>
      <c r="D24" s="34"/>
      <c r="E24" s="45"/>
      <c r="F24" s="37">
        <f aca="true" t="shared" si="2" ref="F24:G27">F25</f>
        <v>28.5</v>
      </c>
      <c r="G24" s="17">
        <f t="shared" si="2"/>
        <v>27.674</v>
      </c>
      <c r="H24" s="17">
        <f t="shared" si="1"/>
        <v>97.10175438596491</v>
      </c>
    </row>
    <row r="25" spans="1:8" ht="56.25">
      <c r="A25" s="3" t="s">
        <v>16</v>
      </c>
      <c r="B25" s="34" t="s">
        <v>2</v>
      </c>
      <c r="C25" s="34" t="s">
        <v>4</v>
      </c>
      <c r="D25" s="34" t="s">
        <v>286</v>
      </c>
      <c r="E25" s="45"/>
      <c r="F25" s="37">
        <f t="shared" si="2"/>
        <v>28.5</v>
      </c>
      <c r="G25" s="17">
        <f t="shared" si="2"/>
        <v>27.674</v>
      </c>
      <c r="H25" s="17">
        <f t="shared" si="1"/>
        <v>97.10175438596491</v>
      </c>
    </row>
    <row r="26" spans="1:8" ht="22.5">
      <c r="A26" s="3" t="s">
        <v>168</v>
      </c>
      <c r="B26" s="34" t="s">
        <v>2</v>
      </c>
      <c r="C26" s="34" t="s">
        <v>4</v>
      </c>
      <c r="D26" s="34" t="s">
        <v>167</v>
      </c>
      <c r="E26" s="45"/>
      <c r="F26" s="37">
        <f t="shared" si="2"/>
        <v>28.5</v>
      </c>
      <c r="G26" s="17">
        <f t="shared" si="2"/>
        <v>27.674</v>
      </c>
      <c r="H26" s="17">
        <f t="shared" si="1"/>
        <v>97.10175438596491</v>
      </c>
    </row>
    <row r="27" spans="1:8" ht="67.5">
      <c r="A27" s="3" t="s">
        <v>68</v>
      </c>
      <c r="B27" s="34" t="s">
        <v>2</v>
      </c>
      <c r="C27" s="34" t="s">
        <v>4</v>
      </c>
      <c r="D27" s="34" t="s">
        <v>167</v>
      </c>
      <c r="E27" s="45">
        <v>100</v>
      </c>
      <c r="F27" s="37">
        <f t="shared" si="2"/>
        <v>28.5</v>
      </c>
      <c r="G27" s="17">
        <f t="shared" si="2"/>
        <v>27.674</v>
      </c>
      <c r="H27" s="17">
        <f t="shared" si="1"/>
        <v>97.10175438596491</v>
      </c>
    </row>
    <row r="28" spans="1:8" ht="33.75">
      <c r="A28" s="46" t="s">
        <v>69</v>
      </c>
      <c r="B28" s="34" t="s">
        <v>2</v>
      </c>
      <c r="C28" s="34" t="s">
        <v>4</v>
      </c>
      <c r="D28" s="34" t="s">
        <v>167</v>
      </c>
      <c r="E28" s="45">
        <v>120</v>
      </c>
      <c r="F28" s="37">
        <v>28.5</v>
      </c>
      <c r="G28" s="17">
        <f>21.255+6.419</f>
        <v>27.674</v>
      </c>
      <c r="H28" s="17">
        <f t="shared" si="1"/>
        <v>97.10175438596491</v>
      </c>
    </row>
    <row r="29" spans="1:8" ht="67.5">
      <c r="A29" s="35" t="s">
        <v>25</v>
      </c>
      <c r="B29" s="34" t="s">
        <v>2</v>
      </c>
      <c r="C29" s="34" t="s">
        <v>5</v>
      </c>
      <c r="D29" s="34"/>
      <c r="E29" s="45"/>
      <c r="F29" s="37">
        <f>F30+F50+F55</f>
        <v>58384.6</v>
      </c>
      <c r="G29" s="17">
        <f>G30+G55</f>
        <v>56028.772999999994</v>
      </c>
      <c r="H29" s="17">
        <f t="shared" si="1"/>
        <v>95.96498562977223</v>
      </c>
    </row>
    <row r="30" spans="1:250" ht="56.25">
      <c r="A30" s="35" t="s">
        <v>118</v>
      </c>
      <c r="B30" s="34" t="s">
        <v>2</v>
      </c>
      <c r="C30" s="34" t="s">
        <v>5</v>
      </c>
      <c r="D30" s="34" t="s">
        <v>170</v>
      </c>
      <c r="E30" s="45"/>
      <c r="F30" s="37">
        <f>F31+F35+F39+F43</f>
        <v>2617</v>
      </c>
      <c r="G30" s="18">
        <f>G31+G35+G39+G43</f>
        <v>2560.362</v>
      </c>
      <c r="H30" s="17">
        <f t="shared" si="1"/>
        <v>97.8357661444402</v>
      </c>
      <c r="I30" s="9"/>
      <c r="J30" s="9"/>
      <c r="K30" s="9"/>
      <c r="L30" s="9"/>
      <c r="M30" s="9"/>
      <c r="N30" s="9"/>
      <c r="O30" s="9"/>
      <c r="P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ht="67.5">
      <c r="A31" s="33" t="s">
        <v>173</v>
      </c>
      <c r="B31" s="34" t="s">
        <v>2</v>
      </c>
      <c r="C31" s="34" t="s">
        <v>5</v>
      </c>
      <c r="D31" s="34" t="s">
        <v>171</v>
      </c>
      <c r="E31" s="45"/>
      <c r="F31" s="37">
        <f aca="true" t="shared" si="3" ref="F31:G33">F32</f>
        <v>2290</v>
      </c>
      <c r="G31" s="18">
        <f t="shared" si="3"/>
        <v>2238.92</v>
      </c>
      <c r="H31" s="17">
        <f t="shared" si="1"/>
        <v>97.7694323144105</v>
      </c>
      <c r="I31" s="9"/>
      <c r="J31" s="9"/>
      <c r="K31" s="9"/>
      <c r="L31" s="9"/>
      <c r="M31" s="9"/>
      <c r="N31" s="9"/>
      <c r="O31" s="9"/>
      <c r="P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ht="45">
      <c r="A32" s="49" t="s">
        <v>174</v>
      </c>
      <c r="B32" s="34" t="s">
        <v>2</v>
      </c>
      <c r="C32" s="34" t="s">
        <v>5</v>
      </c>
      <c r="D32" s="34" t="s">
        <v>172</v>
      </c>
      <c r="E32" s="45"/>
      <c r="F32" s="37">
        <f t="shared" si="3"/>
        <v>2290</v>
      </c>
      <c r="G32" s="18">
        <f t="shared" si="3"/>
        <v>2238.92</v>
      </c>
      <c r="H32" s="17">
        <f t="shared" si="1"/>
        <v>97.7694323144105</v>
      </c>
      <c r="I32" s="9"/>
      <c r="J32" s="9"/>
      <c r="K32" s="9"/>
      <c r="L32" s="9"/>
      <c r="M32" s="9"/>
      <c r="N32" s="9"/>
      <c r="O32" s="9"/>
      <c r="P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ht="33.75">
      <c r="A33" s="35" t="s">
        <v>71</v>
      </c>
      <c r="B33" s="34" t="s">
        <v>2</v>
      </c>
      <c r="C33" s="34" t="s">
        <v>5</v>
      </c>
      <c r="D33" s="34" t="s">
        <v>172</v>
      </c>
      <c r="E33" s="45">
        <v>200</v>
      </c>
      <c r="F33" s="37">
        <f t="shared" si="3"/>
        <v>2290</v>
      </c>
      <c r="G33" s="18">
        <f t="shared" si="3"/>
        <v>2238.92</v>
      </c>
      <c r="H33" s="17">
        <f t="shared" si="1"/>
        <v>97.7694323144105</v>
      </c>
      <c r="I33" s="9"/>
      <c r="J33" s="9"/>
      <c r="K33" s="9"/>
      <c r="L33" s="9"/>
      <c r="M33" s="9"/>
      <c r="N33" s="9"/>
      <c r="O33" s="9"/>
      <c r="P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ht="33.75">
      <c r="A34" s="35" t="s">
        <v>72</v>
      </c>
      <c r="B34" s="34" t="s">
        <v>2</v>
      </c>
      <c r="C34" s="34" t="s">
        <v>5</v>
      </c>
      <c r="D34" s="34" t="s">
        <v>172</v>
      </c>
      <c r="E34" s="45">
        <v>240</v>
      </c>
      <c r="F34" s="37">
        <v>2290</v>
      </c>
      <c r="G34" s="18">
        <v>2238.92</v>
      </c>
      <c r="H34" s="17">
        <f t="shared" si="1"/>
        <v>97.7694323144105</v>
      </c>
      <c r="I34" s="9"/>
      <c r="J34" s="9"/>
      <c r="K34" s="9"/>
      <c r="L34" s="9"/>
      <c r="M34" s="9"/>
      <c r="N34" s="9"/>
      <c r="O34" s="9"/>
      <c r="P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ht="56.25">
      <c r="A35" s="33" t="s">
        <v>175</v>
      </c>
      <c r="B35" s="34" t="s">
        <v>2</v>
      </c>
      <c r="C35" s="34" t="s">
        <v>5</v>
      </c>
      <c r="D35" s="34" t="s">
        <v>287</v>
      </c>
      <c r="E35" s="45"/>
      <c r="F35" s="37">
        <f aca="true" t="shared" si="4" ref="F35:G37">F36</f>
        <v>60</v>
      </c>
      <c r="G35" s="18">
        <f t="shared" si="4"/>
        <v>60</v>
      </c>
      <c r="H35" s="17">
        <f t="shared" si="1"/>
        <v>100</v>
      </c>
      <c r="I35" s="9"/>
      <c r="J35" s="9"/>
      <c r="K35" s="9"/>
      <c r="L35" s="9"/>
      <c r="M35" s="9"/>
      <c r="N35" s="9"/>
      <c r="O35" s="9"/>
      <c r="P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8" customFormat="1" ht="22.5">
      <c r="A36" s="35" t="s">
        <v>176</v>
      </c>
      <c r="B36" s="34" t="s">
        <v>2</v>
      </c>
      <c r="C36" s="34" t="s">
        <v>5</v>
      </c>
      <c r="D36" s="34" t="s">
        <v>288</v>
      </c>
      <c r="E36" s="45"/>
      <c r="F36" s="37">
        <f t="shared" si="4"/>
        <v>60</v>
      </c>
      <c r="G36" s="18">
        <f t="shared" si="4"/>
        <v>60</v>
      </c>
      <c r="H36" s="17">
        <f t="shared" si="1"/>
        <v>100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s="8" customFormat="1" ht="33.75">
      <c r="A37" s="35" t="s">
        <v>71</v>
      </c>
      <c r="B37" s="34" t="s">
        <v>2</v>
      </c>
      <c r="C37" s="34" t="s">
        <v>5</v>
      </c>
      <c r="D37" s="34" t="s">
        <v>289</v>
      </c>
      <c r="E37" s="45">
        <v>200</v>
      </c>
      <c r="F37" s="37">
        <f t="shared" si="4"/>
        <v>60</v>
      </c>
      <c r="G37" s="18">
        <f t="shared" si="4"/>
        <v>60</v>
      </c>
      <c r="H37" s="17">
        <f t="shared" si="1"/>
        <v>100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8" customFormat="1" ht="33.75">
      <c r="A38" s="35" t="s">
        <v>72</v>
      </c>
      <c r="B38" s="34" t="s">
        <v>2</v>
      </c>
      <c r="C38" s="34" t="s">
        <v>5</v>
      </c>
      <c r="D38" s="34" t="s">
        <v>288</v>
      </c>
      <c r="E38" s="45">
        <v>240</v>
      </c>
      <c r="F38" s="37">
        <v>60</v>
      </c>
      <c r="G38" s="18">
        <v>60</v>
      </c>
      <c r="H38" s="17">
        <f t="shared" si="1"/>
        <v>100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8" customFormat="1" ht="67.5">
      <c r="A39" s="33" t="s">
        <v>177</v>
      </c>
      <c r="B39" s="34" t="s">
        <v>2</v>
      </c>
      <c r="C39" s="34" t="s">
        <v>5</v>
      </c>
      <c r="D39" s="34" t="s">
        <v>290</v>
      </c>
      <c r="E39" s="45"/>
      <c r="F39" s="37">
        <f aca="true" t="shared" si="5" ref="F39:G41">F40</f>
        <v>100</v>
      </c>
      <c r="G39" s="18">
        <f t="shared" si="5"/>
        <v>99.06</v>
      </c>
      <c r="H39" s="17">
        <f t="shared" si="1"/>
        <v>99.06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8" ht="78.75">
      <c r="A40" s="35" t="s">
        <v>178</v>
      </c>
      <c r="B40" s="34" t="s">
        <v>2</v>
      </c>
      <c r="C40" s="34" t="s">
        <v>5</v>
      </c>
      <c r="D40" s="34" t="s">
        <v>291</v>
      </c>
      <c r="E40" s="45"/>
      <c r="F40" s="37">
        <f t="shared" si="5"/>
        <v>100</v>
      </c>
      <c r="G40" s="17">
        <f t="shared" si="5"/>
        <v>99.06</v>
      </c>
      <c r="H40" s="17">
        <f t="shared" si="1"/>
        <v>99.06</v>
      </c>
    </row>
    <row r="41" spans="1:8" ht="33.75">
      <c r="A41" s="35" t="s">
        <v>71</v>
      </c>
      <c r="B41" s="34" t="s">
        <v>2</v>
      </c>
      <c r="C41" s="34" t="s">
        <v>5</v>
      </c>
      <c r="D41" s="34" t="s">
        <v>291</v>
      </c>
      <c r="E41" s="45">
        <v>200</v>
      </c>
      <c r="F41" s="37">
        <f t="shared" si="5"/>
        <v>100</v>
      </c>
      <c r="G41" s="17">
        <f t="shared" si="5"/>
        <v>99.06</v>
      </c>
      <c r="H41" s="17">
        <f t="shared" si="1"/>
        <v>99.06</v>
      </c>
    </row>
    <row r="42" spans="1:8" ht="33.75">
      <c r="A42" s="35" t="s">
        <v>72</v>
      </c>
      <c r="B42" s="34" t="s">
        <v>2</v>
      </c>
      <c r="C42" s="34" t="s">
        <v>5</v>
      </c>
      <c r="D42" s="34" t="s">
        <v>291</v>
      </c>
      <c r="E42" s="45">
        <v>240</v>
      </c>
      <c r="F42" s="37">
        <v>100</v>
      </c>
      <c r="G42" s="18">
        <v>99.06</v>
      </c>
      <c r="H42" s="17">
        <f t="shared" si="1"/>
        <v>99.06</v>
      </c>
    </row>
    <row r="43" spans="1:8" ht="67.5">
      <c r="A43" s="33" t="s">
        <v>179</v>
      </c>
      <c r="B43" s="34" t="s">
        <v>2</v>
      </c>
      <c r="C43" s="34" t="s">
        <v>5</v>
      </c>
      <c r="D43" s="34" t="s">
        <v>292</v>
      </c>
      <c r="E43" s="45"/>
      <c r="F43" s="37">
        <f>F44+F47</f>
        <v>167</v>
      </c>
      <c r="G43" s="17">
        <f>G44+G47</f>
        <v>162.382</v>
      </c>
      <c r="H43" s="17">
        <f t="shared" si="1"/>
        <v>97.23473053892215</v>
      </c>
    </row>
    <row r="44" spans="1:8" ht="33.75">
      <c r="A44" s="35" t="s">
        <v>180</v>
      </c>
      <c r="B44" s="34" t="s">
        <v>2</v>
      </c>
      <c r="C44" s="34" t="s">
        <v>5</v>
      </c>
      <c r="D44" s="34" t="s">
        <v>293</v>
      </c>
      <c r="E44" s="45"/>
      <c r="F44" s="37">
        <f>F45</f>
        <v>77</v>
      </c>
      <c r="G44" s="17">
        <f>G45</f>
        <v>75.582</v>
      </c>
      <c r="H44" s="17">
        <f t="shared" si="1"/>
        <v>98.15844155844154</v>
      </c>
    </row>
    <row r="45" spans="1:8" ht="33.75">
      <c r="A45" s="35" t="s">
        <v>71</v>
      </c>
      <c r="B45" s="34" t="s">
        <v>2</v>
      </c>
      <c r="C45" s="34" t="s">
        <v>5</v>
      </c>
      <c r="D45" s="34" t="s">
        <v>293</v>
      </c>
      <c r="E45" s="45">
        <v>200</v>
      </c>
      <c r="F45" s="37">
        <f>F46</f>
        <v>77</v>
      </c>
      <c r="G45" s="17">
        <f>G46</f>
        <v>75.582</v>
      </c>
      <c r="H45" s="17">
        <f t="shared" si="1"/>
        <v>98.15844155844154</v>
      </c>
    </row>
    <row r="46" spans="1:8" ht="33.75">
      <c r="A46" s="35" t="s">
        <v>72</v>
      </c>
      <c r="B46" s="34" t="s">
        <v>2</v>
      </c>
      <c r="C46" s="34" t="s">
        <v>5</v>
      </c>
      <c r="D46" s="34" t="s">
        <v>293</v>
      </c>
      <c r="E46" s="45">
        <v>240</v>
      </c>
      <c r="F46" s="37">
        <v>77</v>
      </c>
      <c r="G46" s="17">
        <v>75.582</v>
      </c>
      <c r="H46" s="17">
        <f t="shared" si="1"/>
        <v>98.15844155844154</v>
      </c>
    </row>
    <row r="47" spans="1:8" ht="22.5">
      <c r="A47" s="35" t="s">
        <v>181</v>
      </c>
      <c r="B47" s="34" t="s">
        <v>2</v>
      </c>
      <c r="C47" s="34" t="s">
        <v>5</v>
      </c>
      <c r="D47" s="34" t="s">
        <v>294</v>
      </c>
      <c r="E47" s="45"/>
      <c r="F47" s="37">
        <f>F48</f>
        <v>90</v>
      </c>
      <c r="G47" s="17">
        <f>G48</f>
        <v>86.8</v>
      </c>
      <c r="H47" s="17">
        <f t="shared" si="1"/>
        <v>96.44444444444444</v>
      </c>
    </row>
    <row r="48" spans="1:8" ht="33.75">
      <c r="A48" s="35" t="s">
        <v>71</v>
      </c>
      <c r="B48" s="34" t="s">
        <v>2</v>
      </c>
      <c r="C48" s="34" t="s">
        <v>5</v>
      </c>
      <c r="D48" s="34" t="s">
        <v>294</v>
      </c>
      <c r="E48" s="45">
        <v>200</v>
      </c>
      <c r="F48" s="37">
        <f>F49</f>
        <v>90</v>
      </c>
      <c r="G48" s="17">
        <f>G49</f>
        <v>86.8</v>
      </c>
      <c r="H48" s="17">
        <f t="shared" si="1"/>
        <v>96.44444444444444</v>
      </c>
    </row>
    <row r="49" spans="1:8" ht="33.75">
      <c r="A49" s="35" t="s">
        <v>72</v>
      </c>
      <c r="B49" s="34" t="s">
        <v>2</v>
      </c>
      <c r="C49" s="34" t="s">
        <v>5</v>
      </c>
      <c r="D49" s="34" t="s">
        <v>294</v>
      </c>
      <c r="E49" s="45">
        <v>240</v>
      </c>
      <c r="F49" s="37">
        <v>90</v>
      </c>
      <c r="G49" s="17">
        <v>86.8</v>
      </c>
      <c r="H49" s="17">
        <f t="shared" si="1"/>
        <v>96.44444444444444</v>
      </c>
    </row>
    <row r="50" spans="1:8" ht="33.75">
      <c r="A50" s="35" t="s">
        <v>182</v>
      </c>
      <c r="B50" s="34" t="s">
        <v>2</v>
      </c>
      <c r="C50" s="34" t="s">
        <v>5</v>
      </c>
      <c r="D50" s="34" t="s">
        <v>295</v>
      </c>
      <c r="E50" s="45"/>
      <c r="F50" s="37">
        <f>F51</f>
        <v>0</v>
      </c>
      <c r="G50" s="17" t="s">
        <v>460</v>
      </c>
      <c r="H50" s="17" t="s">
        <v>460</v>
      </c>
    </row>
    <row r="51" spans="1:8" ht="45">
      <c r="A51" s="33" t="s">
        <v>183</v>
      </c>
      <c r="B51" s="34" t="s">
        <v>2</v>
      </c>
      <c r="C51" s="34" t="s">
        <v>5</v>
      </c>
      <c r="D51" s="34" t="s">
        <v>296</v>
      </c>
      <c r="E51" s="45"/>
      <c r="F51" s="37">
        <f>F52</f>
        <v>0</v>
      </c>
      <c r="G51" s="17">
        <f>G52</f>
        <v>0</v>
      </c>
      <c r="H51" s="17" t="s">
        <v>460</v>
      </c>
    </row>
    <row r="52" spans="1:8" ht="33.75">
      <c r="A52" s="35" t="s">
        <v>184</v>
      </c>
      <c r="B52" s="34" t="s">
        <v>2</v>
      </c>
      <c r="C52" s="34" t="s">
        <v>5</v>
      </c>
      <c r="D52" s="34" t="s">
        <v>297</v>
      </c>
      <c r="E52" s="45"/>
      <c r="F52" s="37">
        <f>F53</f>
        <v>0</v>
      </c>
      <c r="G52" s="17">
        <f>G53</f>
        <v>0</v>
      </c>
      <c r="H52" s="17" t="s">
        <v>460</v>
      </c>
    </row>
    <row r="53" spans="1:8" ht="33.75">
      <c r="A53" s="35" t="s">
        <v>71</v>
      </c>
      <c r="B53" s="34" t="s">
        <v>2</v>
      </c>
      <c r="C53" s="34" t="s">
        <v>5</v>
      </c>
      <c r="D53" s="34" t="s">
        <v>297</v>
      </c>
      <c r="E53" s="45">
        <v>200</v>
      </c>
      <c r="F53" s="37">
        <f>F54</f>
        <v>0</v>
      </c>
      <c r="G53" s="17">
        <f>G54</f>
        <v>0</v>
      </c>
      <c r="H53" s="17" t="s">
        <v>460</v>
      </c>
    </row>
    <row r="54" spans="1:8" ht="33.75">
      <c r="A54" s="35" t="s">
        <v>72</v>
      </c>
      <c r="B54" s="34" t="s">
        <v>2</v>
      </c>
      <c r="C54" s="34" t="s">
        <v>5</v>
      </c>
      <c r="D54" s="34" t="s">
        <v>297</v>
      </c>
      <c r="E54" s="45">
        <v>240</v>
      </c>
      <c r="F54" s="37">
        <v>0</v>
      </c>
      <c r="G54" s="17">
        <v>0</v>
      </c>
      <c r="H54" s="17" t="s">
        <v>460</v>
      </c>
    </row>
    <row r="55" spans="1:8" ht="56.25">
      <c r="A55" s="35" t="s">
        <v>16</v>
      </c>
      <c r="B55" s="34" t="s">
        <v>2</v>
      </c>
      <c r="C55" s="34" t="s">
        <v>5</v>
      </c>
      <c r="D55" s="34" t="s">
        <v>286</v>
      </c>
      <c r="E55" s="45"/>
      <c r="F55" s="37">
        <f>F56</f>
        <v>55767.6</v>
      </c>
      <c r="G55" s="17">
        <f>G56</f>
        <v>53468.41099999999</v>
      </c>
      <c r="H55" s="17">
        <f t="shared" si="1"/>
        <v>95.87719571937828</v>
      </c>
    </row>
    <row r="56" spans="1:8" ht="12.75">
      <c r="A56" s="50" t="s">
        <v>17</v>
      </c>
      <c r="B56" s="34" t="s">
        <v>2</v>
      </c>
      <c r="C56" s="34" t="s">
        <v>5</v>
      </c>
      <c r="D56" s="34" t="s">
        <v>298</v>
      </c>
      <c r="E56" s="45"/>
      <c r="F56" s="37">
        <f>F57+F59+F63+F61</f>
        <v>55767.6</v>
      </c>
      <c r="G56" s="17">
        <f>G57+G59+G61+G63</f>
        <v>53468.41099999999</v>
      </c>
      <c r="H56" s="17">
        <f t="shared" si="1"/>
        <v>95.87719571937828</v>
      </c>
    </row>
    <row r="57" spans="1:8" ht="67.5">
      <c r="A57" s="35" t="s">
        <v>68</v>
      </c>
      <c r="B57" s="34" t="s">
        <v>2</v>
      </c>
      <c r="C57" s="34" t="s">
        <v>5</v>
      </c>
      <c r="D57" s="34" t="s">
        <v>298</v>
      </c>
      <c r="E57" s="34" t="s">
        <v>70</v>
      </c>
      <c r="F57" s="37">
        <f>F58</f>
        <v>44061</v>
      </c>
      <c r="G57" s="17">
        <f>G58</f>
        <v>42804.662</v>
      </c>
      <c r="H57" s="17">
        <f t="shared" si="1"/>
        <v>97.14863938630535</v>
      </c>
    </row>
    <row r="58" spans="1:8" ht="33.75">
      <c r="A58" s="38" t="s">
        <v>69</v>
      </c>
      <c r="B58" s="34" t="s">
        <v>2</v>
      </c>
      <c r="C58" s="34" t="s">
        <v>5</v>
      </c>
      <c r="D58" s="34" t="s">
        <v>298</v>
      </c>
      <c r="E58" s="45">
        <v>120</v>
      </c>
      <c r="F58" s="37">
        <v>44061</v>
      </c>
      <c r="G58" s="17">
        <f>9642.808+53.599+33108.255</f>
        <v>42804.662</v>
      </c>
      <c r="H58" s="17">
        <f t="shared" si="1"/>
        <v>97.14863938630535</v>
      </c>
    </row>
    <row r="59" spans="1:8" ht="33.75">
      <c r="A59" s="35" t="s">
        <v>71</v>
      </c>
      <c r="B59" s="34" t="s">
        <v>2</v>
      </c>
      <c r="C59" s="34" t="s">
        <v>5</v>
      </c>
      <c r="D59" s="34" t="s">
        <v>298</v>
      </c>
      <c r="E59" s="34" t="s">
        <v>74</v>
      </c>
      <c r="F59" s="37">
        <f>F60</f>
        <v>11396.6</v>
      </c>
      <c r="G59" s="17">
        <f>G60</f>
        <v>10395.867</v>
      </c>
      <c r="H59" s="17">
        <f t="shared" si="1"/>
        <v>91.21902146254146</v>
      </c>
    </row>
    <row r="60" spans="1:8" ht="33.75">
      <c r="A60" s="35" t="s">
        <v>72</v>
      </c>
      <c r="B60" s="34" t="s">
        <v>2</v>
      </c>
      <c r="C60" s="34" t="s">
        <v>5</v>
      </c>
      <c r="D60" s="34" t="s">
        <v>298</v>
      </c>
      <c r="E60" s="34" t="s">
        <v>73</v>
      </c>
      <c r="F60" s="37">
        <v>11396.6</v>
      </c>
      <c r="G60" s="17">
        <f>1074.664+9321.203</f>
        <v>10395.867</v>
      </c>
      <c r="H60" s="17">
        <f t="shared" si="1"/>
        <v>91.21902146254146</v>
      </c>
    </row>
    <row r="61" spans="1:8" ht="22.5">
      <c r="A61" s="35" t="s">
        <v>99</v>
      </c>
      <c r="B61" s="34" t="s">
        <v>2</v>
      </c>
      <c r="C61" s="34" t="s">
        <v>5</v>
      </c>
      <c r="D61" s="34" t="s">
        <v>298</v>
      </c>
      <c r="E61" s="34" t="s">
        <v>455</v>
      </c>
      <c r="F61" s="37">
        <f>F62</f>
        <v>210</v>
      </c>
      <c r="G61" s="17">
        <f>G62</f>
        <v>209.856</v>
      </c>
      <c r="H61" s="17">
        <f t="shared" si="1"/>
        <v>99.93142857142857</v>
      </c>
    </row>
    <row r="62" spans="1:8" ht="33.75">
      <c r="A62" s="35" t="s">
        <v>108</v>
      </c>
      <c r="B62" s="34" t="s">
        <v>2</v>
      </c>
      <c r="C62" s="34" t="s">
        <v>5</v>
      </c>
      <c r="D62" s="34" t="s">
        <v>298</v>
      </c>
      <c r="E62" s="34" t="s">
        <v>456</v>
      </c>
      <c r="F62" s="37">
        <v>210</v>
      </c>
      <c r="G62" s="17">
        <v>209.856</v>
      </c>
      <c r="H62" s="17">
        <f t="shared" si="1"/>
        <v>99.93142857142857</v>
      </c>
    </row>
    <row r="63" spans="1:8" ht="12.75">
      <c r="A63" s="35" t="s">
        <v>75</v>
      </c>
      <c r="B63" s="34" t="s">
        <v>2</v>
      </c>
      <c r="C63" s="34" t="s">
        <v>5</v>
      </c>
      <c r="D63" s="34" t="s">
        <v>298</v>
      </c>
      <c r="E63" s="34" t="s">
        <v>76</v>
      </c>
      <c r="F63" s="37">
        <f>F64</f>
        <v>100</v>
      </c>
      <c r="G63" s="17">
        <f>G64</f>
        <v>58.025999999999996</v>
      </c>
      <c r="H63" s="17">
        <f t="shared" si="1"/>
        <v>58.025999999999996</v>
      </c>
    </row>
    <row r="64" spans="1:8" ht="22.5">
      <c r="A64" s="35" t="s">
        <v>77</v>
      </c>
      <c r="B64" s="34" t="s">
        <v>2</v>
      </c>
      <c r="C64" s="34" t="s">
        <v>5</v>
      </c>
      <c r="D64" s="34" t="s">
        <v>298</v>
      </c>
      <c r="E64" s="45">
        <v>850</v>
      </c>
      <c r="F64" s="37">
        <v>100</v>
      </c>
      <c r="G64" s="17">
        <f>54.922+3.104</f>
        <v>58.025999999999996</v>
      </c>
      <c r="H64" s="17">
        <f t="shared" si="1"/>
        <v>58.025999999999996</v>
      </c>
    </row>
    <row r="65" spans="1:8" ht="56.25">
      <c r="A65" s="35" t="s">
        <v>111</v>
      </c>
      <c r="B65" s="62" t="s">
        <v>2</v>
      </c>
      <c r="C65" s="62" t="s">
        <v>57</v>
      </c>
      <c r="D65" s="62"/>
      <c r="E65" s="62"/>
      <c r="F65" s="71">
        <f>F66</f>
        <v>1385.1</v>
      </c>
      <c r="G65" s="17">
        <f>G66</f>
        <v>1383.04</v>
      </c>
      <c r="H65" s="17">
        <f t="shared" si="1"/>
        <v>99.85127427622554</v>
      </c>
    </row>
    <row r="66" spans="1:8" ht="56.25">
      <c r="A66" s="35" t="s">
        <v>16</v>
      </c>
      <c r="B66" s="34" t="s">
        <v>2</v>
      </c>
      <c r="C66" s="34" t="s">
        <v>57</v>
      </c>
      <c r="D66" s="34" t="s">
        <v>286</v>
      </c>
      <c r="E66" s="34"/>
      <c r="F66" s="37">
        <f>F70+F67</f>
        <v>1385.1</v>
      </c>
      <c r="G66" s="17">
        <f>G67+G70</f>
        <v>1383.04</v>
      </c>
      <c r="H66" s="17">
        <f t="shared" si="1"/>
        <v>99.85127427622554</v>
      </c>
    </row>
    <row r="67" spans="1:8" ht="12.75">
      <c r="A67" s="33" t="s">
        <v>17</v>
      </c>
      <c r="B67" s="34" t="s">
        <v>2</v>
      </c>
      <c r="C67" s="34" t="s">
        <v>57</v>
      </c>
      <c r="D67" s="34" t="s">
        <v>298</v>
      </c>
      <c r="E67" s="34"/>
      <c r="F67" s="37">
        <f>F68</f>
        <v>57.1</v>
      </c>
      <c r="G67" s="17">
        <f>G68</f>
        <v>55.352000000000004</v>
      </c>
      <c r="H67" s="17">
        <f aca="true" t="shared" si="6" ref="H67:H133">G67/F67*100</f>
        <v>96.93870402802102</v>
      </c>
    </row>
    <row r="68" spans="1:8" ht="33.75">
      <c r="A68" s="35" t="s">
        <v>71</v>
      </c>
      <c r="B68" s="34" t="s">
        <v>2</v>
      </c>
      <c r="C68" s="34" t="s">
        <v>57</v>
      </c>
      <c r="D68" s="34" t="s">
        <v>298</v>
      </c>
      <c r="E68" s="34" t="s">
        <v>74</v>
      </c>
      <c r="F68" s="37">
        <f>F69</f>
        <v>57.1</v>
      </c>
      <c r="G68" s="17">
        <f>G69</f>
        <v>55.352000000000004</v>
      </c>
      <c r="H68" s="17">
        <f t="shared" si="6"/>
        <v>96.93870402802102</v>
      </c>
    </row>
    <row r="69" spans="1:8" ht="33.75">
      <c r="A69" s="35" t="s">
        <v>72</v>
      </c>
      <c r="B69" s="34" t="s">
        <v>2</v>
      </c>
      <c r="C69" s="34" t="s">
        <v>57</v>
      </c>
      <c r="D69" s="34" t="s">
        <v>298</v>
      </c>
      <c r="E69" s="34" t="s">
        <v>73</v>
      </c>
      <c r="F69" s="37">
        <v>57.1</v>
      </c>
      <c r="G69" s="17">
        <f>38.756+16.596</f>
        <v>55.352000000000004</v>
      </c>
      <c r="H69" s="17">
        <f t="shared" si="6"/>
        <v>96.93870402802102</v>
      </c>
    </row>
    <row r="70" spans="1:8" ht="33.75">
      <c r="A70" s="33" t="s">
        <v>80</v>
      </c>
      <c r="B70" s="34" t="s">
        <v>2</v>
      </c>
      <c r="C70" s="34" t="s">
        <v>57</v>
      </c>
      <c r="D70" s="34" t="s">
        <v>299</v>
      </c>
      <c r="E70" s="34"/>
      <c r="F70" s="37">
        <f>F71</f>
        <v>1328</v>
      </c>
      <c r="G70" s="17">
        <f>G71</f>
        <v>1327.6879999999999</v>
      </c>
      <c r="H70" s="17">
        <f t="shared" si="6"/>
        <v>99.97650602409638</v>
      </c>
    </row>
    <row r="71" spans="1:8" ht="67.5">
      <c r="A71" s="35" t="s">
        <v>68</v>
      </c>
      <c r="B71" s="34" t="s">
        <v>2</v>
      </c>
      <c r="C71" s="34" t="s">
        <v>57</v>
      </c>
      <c r="D71" s="34" t="s">
        <v>299</v>
      </c>
      <c r="E71" s="34" t="s">
        <v>70</v>
      </c>
      <c r="F71" s="37">
        <f>F72</f>
        <v>1328</v>
      </c>
      <c r="G71" s="17">
        <f>G72</f>
        <v>1327.6879999999999</v>
      </c>
      <c r="H71" s="17">
        <f t="shared" si="6"/>
        <v>99.97650602409638</v>
      </c>
    </row>
    <row r="72" spans="1:8" ht="33.75">
      <c r="A72" s="38" t="s">
        <v>69</v>
      </c>
      <c r="B72" s="34" t="s">
        <v>2</v>
      </c>
      <c r="C72" s="34" t="s">
        <v>57</v>
      </c>
      <c r="D72" s="34" t="s">
        <v>299</v>
      </c>
      <c r="E72" s="34" t="s">
        <v>79</v>
      </c>
      <c r="F72" s="37">
        <v>1328</v>
      </c>
      <c r="G72" s="17">
        <f>1051.84+275.848</f>
        <v>1327.6879999999999</v>
      </c>
      <c r="H72" s="17">
        <f t="shared" si="6"/>
        <v>99.97650602409638</v>
      </c>
    </row>
    <row r="73" spans="1:8" ht="12.75">
      <c r="A73" s="33" t="s">
        <v>18</v>
      </c>
      <c r="B73" s="11" t="s">
        <v>2</v>
      </c>
      <c r="C73" s="11" t="s">
        <v>6</v>
      </c>
      <c r="D73" s="11"/>
      <c r="E73" s="12"/>
      <c r="F73" s="37">
        <f aca="true" t="shared" si="7" ref="F73:H76">F74</f>
        <v>0</v>
      </c>
      <c r="G73" s="17">
        <f t="shared" si="7"/>
        <v>0</v>
      </c>
      <c r="H73" s="17">
        <f t="shared" si="7"/>
        <v>0</v>
      </c>
    </row>
    <row r="74" spans="1:8" ht="22.5">
      <c r="A74" s="35" t="s">
        <v>81</v>
      </c>
      <c r="B74" s="11" t="s">
        <v>2</v>
      </c>
      <c r="C74" s="11" t="s">
        <v>6</v>
      </c>
      <c r="D74" s="11" t="s">
        <v>300</v>
      </c>
      <c r="E74" s="12"/>
      <c r="F74" s="37">
        <f t="shared" si="7"/>
        <v>0</v>
      </c>
      <c r="G74" s="17">
        <f t="shared" si="7"/>
        <v>0</v>
      </c>
      <c r="H74" s="17">
        <f t="shared" si="7"/>
        <v>0</v>
      </c>
    </row>
    <row r="75" spans="1:8" ht="22.5">
      <c r="A75" s="35" t="s">
        <v>82</v>
      </c>
      <c r="B75" s="11" t="s">
        <v>2</v>
      </c>
      <c r="C75" s="11" t="s">
        <v>6</v>
      </c>
      <c r="D75" s="11" t="s">
        <v>301</v>
      </c>
      <c r="E75" s="12"/>
      <c r="F75" s="37">
        <f t="shared" si="7"/>
        <v>0</v>
      </c>
      <c r="G75" s="17">
        <f t="shared" si="7"/>
        <v>0</v>
      </c>
      <c r="H75" s="17">
        <f t="shared" si="7"/>
        <v>0</v>
      </c>
    </row>
    <row r="76" spans="1:8" ht="12.75">
      <c r="A76" s="35" t="s">
        <v>75</v>
      </c>
      <c r="B76" s="11" t="s">
        <v>2</v>
      </c>
      <c r="C76" s="11" t="s">
        <v>6</v>
      </c>
      <c r="D76" s="11" t="s">
        <v>301</v>
      </c>
      <c r="E76" s="12">
        <v>800</v>
      </c>
      <c r="F76" s="37">
        <f t="shared" si="7"/>
        <v>0</v>
      </c>
      <c r="G76" s="17">
        <f t="shared" si="7"/>
        <v>0</v>
      </c>
      <c r="H76" s="17">
        <f t="shared" si="7"/>
        <v>0</v>
      </c>
    </row>
    <row r="77" spans="1:8" ht="12.75">
      <c r="A77" s="35" t="s">
        <v>63</v>
      </c>
      <c r="B77" s="11" t="s">
        <v>2</v>
      </c>
      <c r="C77" s="11" t="s">
        <v>6</v>
      </c>
      <c r="D77" s="11" t="s">
        <v>301</v>
      </c>
      <c r="E77" s="12">
        <v>870</v>
      </c>
      <c r="F77" s="37">
        <f>5000+2300-500-137.1-6662.9</f>
        <v>0</v>
      </c>
      <c r="G77" s="17">
        <v>0</v>
      </c>
      <c r="H77" s="17">
        <v>0</v>
      </c>
    </row>
    <row r="78" spans="1:8" ht="12.75">
      <c r="A78" s="50" t="s">
        <v>26</v>
      </c>
      <c r="B78" s="34" t="s">
        <v>2</v>
      </c>
      <c r="C78" s="34" t="s">
        <v>53</v>
      </c>
      <c r="D78" s="34"/>
      <c r="E78" s="34"/>
      <c r="F78" s="37">
        <f>F79</f>
        <v>21721.399999999998</v>
      </c>
      <c r="G78" s="37">
        <f>G79</f>
        <v>21375.617</v>
      </c>
      <c r="H78" s="17">
        <f t="shared" si="6"/>
        <v>98.40809984623459</v>
      </c>
    </row>
    <row r="79" spans="1:8" ht="22.5">
      <c r="A79" s="35" t="s">
        <v>81</v>
      </c>
      <c r="B79" s="34" t="s">
        <v>2</v>
      </c>
      <c r="C79" s="34" t="s">
        <v>53</v>
      </c>
      <c r="D79" s="11" t="s">
        <v>300</v>
      </c>
      <c r="E79" s="34"/>
      <c r="F79" s="37">
        <f>F80</f>
        <v>21721.399999999998</v>
      </c>
      <c r="G79" s="17">
        <f>G80</f>
        <v>21375.617</v>
      </c>
      <c r="H79" s="17">
        <f t="shared" si="6"/>
        <v>98.40809984623459</v>
      </c>
    </row>
    <row r="80" spans="1:8" ht="33.75">
      <c r="A80" s="35" t="s">
        <v>20</v>
      </c>
      <c r="B80" s="34" t="s">
        <v>2</v>
      </c>
      <c r="C80" s="34" t="s">
        <v>53</v>
      </c>
      <c r="D80" s="34" t="s">
        <v>302</v>
      </c>
      <c r="E80" s="34"/>
      <c r="F80" s="37">
        <f>F81+F84+F87+F90+F95+F99+F105+F102</f>
        <v>21721.399999999998</v>
      </c>
      <c r="G80" s="37">
        <f>G81+G84+G87+G90+G95+G99+G105+G102</f>
        <v>21375.617</v>
      </c>
      <c r="H80" s="17">
        <f t="shared" si="6"/>
        <v>98.40809984623459</v>
      </c>
    </row>
    <row r="81" spans="1:8" ht="33.75">
      <c r="A81" s="33" t="s">
        <v>112</v>
      </c>
      <c r="B81" s="34" t="s">
        <v>2</v>
      </c>
      <c r="C81" s="34" t="s">
        <v>53</v>
      </c>
      <c r="D81" s="34" t="s">
        <v>303</v>
      </c>
      <c r="E81" s="34"/>
      <c r="F81" s="37">
        <f>F83</f>
        <v>100</v>
      </c>
      <c r="G81" s="25">
        <f>G82</f>
        <v>99.994</v>
      </c>
      <c r="H81" s="17">
        <f>G81/F81*100</f>
        <v>99.994</v>
      </c>
    </row>
    <row r="82" spans="1:8" ht="33.75">
      <c r="A82" s="35" t="s">
        <v>71</v>
      </c>
      <c r="B82" s="34" t="s">
        <v>2</v>
      </c>
      <c r="C82" s="34" t="s">
        <v>53</v>
      </c>
      <c r="D82" s="34" t="s">
        <v>303</v>
      </c>
      <c r="E82" s="34" t="s">
        <v>74</v>
      </c>
      <c r="F82" s="37">
        <f>F83</f>
        <v>100</v>
      </c>
      <c r="G82" s="25">
        <f>G83</f>
        <v>99.994</v>
      </c>
      <c r="H82" s="17">
        <v>100</v>
      </c>
    </row>
    <row r="83" spans="1:8" ht="33.75">
      <c r="A83" s="35" t="s">
        <v>72</v>
      </c>
      <c r="B83" s="34" t="s">
        <v>2</v>
      </c>
      <c r="C83" s="34" t="s">
        <v>53</v>
      </c>
      <c r="D83" s="34" t="s">
        <v>303</v>
      </c>
      <c r="E83" s="34" t="s">
        <v>73</v>
      </c>
      <c r="F83" s="37">
        <f>150-50</f>
        <v>100</v>
      </c>
      <c r="G83" s="17">
        <v>99.994</v>
      </c>
      <c r="H83" s="17">
        <v>100</v>
      </c>
    </row>
    <row r="84" spans="1:8" ht="112.5">
      <c r="A84" s="33" t="s">
        <v>58</v>
      </c>
      <c r="B84" s="34" t="s">
        <v>2</v>
      </c>
      <c r="C84" s="34" t="s">
        <v>53</v>
      </c>
      <c r="D84" s="34" t="s">
        <v>304</v>
      </c>
      <c r="E84" s="34"/>
      <c r="F84" s="37">
        <f>F86</f>
        <v>150</v>
      </c>
      <c r="G84" s="17">
        <f>G85</f>
        <v>150</v>
      </c>
      <c r="H84" s="17">
        <v>100</v>
      </c>
    </row>
    <row r="85" spans="1:8" ht="45">
      <c r="A85" s="35" t="s">
        <v>83</v>
      </c>
      <c r="B85" s="34" t="s">
        <v>2</v>
      </c>
      <c r="C85" s="34" t="s">
        <v>53</v>
      </c>
      <c r="D85" s="34" t="s">
        <v>304</v>
      </c>
      <c r="E85" s="34" t="s">
        <v>84</v>
      </c>
      <c r="F85" s="37">
        <f>F86</f>
        <v>150</v>
      </c>
      <c r="G85" s="17">
        <f>G86</f>
        <v>150</v>
      </c>
      <c r="H85" s="17">
        <f t="shared" si="6"/>
        <v>100</v>
      </c>
    </row>
    <row r="86" spans="1:8" ht="45">
      <c r="A86" s="35" t="s">
        <v>85</v>
      </c>
      <c r="B86" s="34" t="s">
        <v>2</v>
      </c>
      <c r="C86" s="34" t="s">
        <v>53</v>
      </c>
      <c r="D86" s="34" t="s">
        <v>304</v>
      </c>
      <c r="E86" s="34" t="s">
        <v>64</v>
      </c>
      <c r="F86" s="37">
        <v>150</v>
      </c>
      <c r="G86" s="17">
        <v>150</v>
      </c>
      <c r="H86" s="17">
        <f t="shared" si="6"/>
        <v>100</v>
      </c>
    </row>
    <row r="87" spans="1:8" ht="33.75">
      <c r="A87" s="3" t="s">
        <v>185</v>
      </c>
      <c r="B87" s="34" t="s">
        <v>2</v>
      </c>
      <c r="C87" s="34" t="s">
        <v>53</v>
      </c>
      <c r="D87" s="34" t="s">
        <v>305</v>
      </c>
      <c r="E87" s="34"/>
      <c r="F87" s="37">
        <f>F88</f>
        <v>1570</v>
      </c>
      <c r="G87" s="17">
        <f>G88</f>
        <v>1392.533</v>
      </c>
      <c r="H87" s="17">
        <f t="shared" si="6"/>
        <v>88.69636942675159</v>
      </c>
    </row>
    <row r="88" spans="1:8" ht="33.75">
      <c r="A88" s="3" t="s">
        <v>71</v>
      </c>
      <c r="B88" s="34" t="s">
        <v>2</v>
      </c>
      <c r="C88" s="34" t="s">
        <v>53</v>
      </c>
      <c r="D88" s="34" t="s">
        <v>305</v>
      </c>
      <c r="E88" s="24" t="s">
        <v>74</v>
      </c>
      <c r="F88" s="72">
        <f>F89</f>
        <v>1570</v>
      </c>
      <c r="G88" s="17">
        <f>G89</f>
        <v>1392.533</v>
      </c>
      <c r="H88" s="17">
        <f t="shared" si="6"/>
        <v>88.69636942675159</v>
      </c>
    </row>
    <row r="89" spans="1:8" ht="33.75">
      <c r="A89" s="3" t="s">
        <v>72</v>
      </c>
      <c r="B89" s="34" t="s">
        <v>2</v>
      </c>
      <c r="C89" s="34" t="s">
        <v>53</v>
      </c>
      <c r="D89" s="34" t="s">
        <v>305</v>
      </c>
      <c r="E89" s="24" t="s">
        <v>73</v>
      </c>
      <c r="F89" s="72">
        <v>1570</v>
      </c>
      <c r="G89" s="17">
        <v>1392.533</v>
      </c>
      <c r="H89" s="17">
        <f t="shared" si="6"/>
        <v>88.69636942675159</v>
      </c>
    </row>
    <row r="90" spans="1:8" ht="22.5">
      <c r="A90" s="35" t="s">
        <v>186</v>
      </c>
      <c r="B90" s="24" t="s">
        <v>2</v>
      </c>
      <c r="C90" s="24" t="s">
        <v>53</v>
      </c>
      <c r="D90" s="24" t="s">
        <v>306</v>
      </c>
      <c r="E90" s="34"/>
      <c r="F90" s="37">
        <f>F91+F93</f>
        <v>7918.3</v>
      </c>
      <c r="G90" s="17">
        <f>G91+G93</f>
        <v>7846.946</v>
      </c>
      <c r="H90" s="17">
        <f t="shared" si="6"/>
        <v>99.0988722326762</v>
      </c>
    </row>
    <row r="91" spans="1:8" ht="67.5">
      <c r="A91" s="35" t="s">
        <v>68</v>
      </c>
      <c r="B91" s="24" t="s">
        <v>2</v>
      </c>
      <c r="C91" s="24" t="s">
        <v>53</v>
      </c>
      <c r="D91" s="24" t="s">
        <v>306</v>
      </c>
      <c r="E91" s="24" t="s">
        <v>70</v>
      </c>
      <c r="F91" s="37">
        <f>F92</f>
        <v>6988.2</v>
      </c>
      <c r="G91" s="17">
        <f>G92</f>
        <v>6951.055</v>
      </c>
      <c r="H91" s="17">
        <f t="shared" si="6"/>
        <v>99.46846112017401</v>
      </c>
    </row>
    <row r="92" spans="1:8" ht="22.5">
      <c r="A92" s="38" t="s">
        <v>90</v>
      </c>
      <c r="B92" s="24" t="s">
        <v>2</v>
      </c>
      <c r="C92" s="24" t="s">
        <v>53</v>
      </c>
      <c r="D92" s="24" t="s">
        <v>306</v>
      </c>
      <c r="E92" s="24" t="s">
        <v>91</v>
      </c>
      <c r="F92" s="37">
        <f>6904.2+84</f>
        <v>6988.2</v>
      </c>
      <c r="G92" s="17">
        <f>1687.188+5263.867</f>
        <v>6951.055</v>
      </c>
      <c r="H92" s="17">
        <f t="shared" si="6"/>
        <v>99.46846112017401</v>
      </c>
    </row>
    <row r="93" spans="1:8" ht="33.75">
      <c r="A93" s="35" t="s">
        <v>71</v>
      </c>
      <c r="B93" s="24" t="s">
        <v>2</v>
      </c>
      <c r="C93" s="24" t="s">
        <v>53</v>
      </c>
      <c r="D93" s="24" t="s">
        <v>306</v>
      </c>
      <c r="E93" s="24" t="s">
        <v>74</v>
      </c>
      <c r="F93" s="37">
        <f>F94</f>
        <v>930.1</v>
      </c>
      <c r="G93" s="17">
        <f>G94</f>
        <v>895.891</v>
      </c>
      <c r="H93" s="17">
        <f t="shared" si="6"/>
        <v>96.32200838619502</v>
      </c>
    </row>
    <row r="94" spans="1:8" ht="33.75">
      <c r="A94" s="35" t="s">
        <v>72</v>
      </c>
      <c r="B94" s="24" t="s">
        <v>2</v>
      </c>
      <c r="C94" s="24" t="s">
        <v>53</v>
      </c>
      <c r="D94" s="24" t="s">
        <v>306</v>
      </c>
      <c r="E94" s="24" t="s">
        <v>73</v>
      </c>
      <c r="F94" s="37">
        <v>930.1</v>
      </c>
      <c r="G94" s="17">
        <f>895.891</f>
        <v>895.891</v>
      </c>
      <c r="H94" s="17">
        <f t="shared" si="6"/>
        <v>96.32200838619502</v>
      </c>
    </row>
    <row r="95" spans="1:8" ht="135">
      <c r="A95" s="35" t="s">
        <v>86</v>
      </c>
      <c r="B95" s="34" t="s">
        <v>2</v>
      </c>
      <c r="C95" s="34" t="s">
        <v>53</v>
      </c>
      <c r="D95" s="34" t="s">
        <v>307</v>
      </c>
      <c r="E95" s="34"/>
      <c r="F95" s="37">
        <f>F96</f>
        <v>7183</v>
      </c>
      <c r="G95" s="17">
        <f>G96</f>
        <v>7156.577</v>
      </c>
      <c r="H95" s="17">
        <f t="shared" si="6"/>
        <v>99.63214534317139</v>
      </c>
    </row>
    <row r="96" spans="1:8" ht="12.75">
      <c r="A96" s="35" t="s">
        <v>75</v>
      </c>
      <c r="B96" s="34" t="s">
        <v>2</v>
      </c>
      <c r="C96" s="34" t="s">
        <v>53</v>
      </c>
      <c r="D96" s="34" t="s">
        <v>307</v>
      </c>
      <c r="E96" s="34" t="s">
        <v>76</v>
      </c>
      <c r="F96" s="37">
        <f>F97+F98</f>
        <v>7183</v>
      </c>
      <c r="G96" s="37">
        <f>G97+G98</f>
        <v>7156.577</v>
      </c>
      <c r="H96" s="17">
        <f t="shared" si="6"/>
        <v>99.63214534317139</v>
      </c>
    </row>
    <row r="97" spans="1:8" ht="12.75">
      <c r="A97" s="35" t="s">
        <v>187</v>
      </c>
      <c r="B97" s="34" t="s">
        <v>2</v>
      </c>
      <c r="C97" s="34" t="s">
        <v>53</v>
      </c>
      <c r="D97" s="34" t="s">
        <v>307</v>
      </c>
      <c r="E97" s="34" t="s">
        <v>457</v>
      </c>
      <c r="F97" s="37">
        <v>6753</v>
      </c>
      <c r="G97" s="17">
        <v>6732.997</v>
      </c>
      <c r="H97" s="17">
        <f t="shared" si="6"/>
        <v>99.70379090774472</v>
      </c>
    </row>
    <row r="98" spans="1:8" ht="22.5">
      <c r="A98" s="35" t="s">
        <v>77</v>
      </c>
      <c r="B98" s="34" t="s">
        <v>2</v>
      </c>
      <c r="C98" s="34" t="s">
        <v>53</v>
      </c>
      <c r="D98" s="34" t="s">
        <v>307</v>
      </c>
      <c r="E98" s="34" t="s">
        <v>78</v>
      </c>
      <c r="F98" s="37">
        <v>430</v>
      </c>
      <c r="G98" s="17">
        <v>423.58</v>
      </c>
      <c r="H98" s="17">
        <f t="shared" si="6"/>
        <v>98.50697674418605</v>
      </c>
    </row>
    <row r="99" spans="1:8" ht="33.75">
      <c r="A99" s="35" t="s">
        <v>188</v>
      </c>
      <c r="B99" s="34" t="s">
        <v>2</v>
      </c>
      <c r="C99" s="34" t="s">
        <v>53</v>
      </c>
      <c r="D99" s="34" t="s">
        <v>308</v>
      </c>
      <c r="E99" s="34"/>
      <c r="F99" s="37">
        <f>F100</f>
        <v>500</v>
      </c>
      <c r="G99" s="17">
        <f>G100</f>
        <v>499.945</v>
      </c>
      <c r="H99" s="17">
        <f t="shared" si="6"/>
        <v>99.98899999999999</v>
      </c>
    </row>
    <row r="100" spans="1:8" ht="33.75">
      <c r="A100" s="35" t="s">
        <v>71</v>
      </c>
      <c r="B100" s="34" t="s">
        <v>2</v>
      </c>
      <c r="C100" s="34" t="s">
        <v>53</v>
      </c>
      <c r="D100" s="34" t="s">
        <v>308</v>
      </c>
      <c r="E100" s="34" t="s">
        <v>74</v>
      </c>
      <c r="F100" s="37">
        <f>F101</f>
        <v>500</v>
      </c>
      <c r="G100" s="17">
        <f>G101</f>
        <v>499.945</v>
      </c>
      <c r="H100" s="17">
        <f t="shared" si="6"/>
        <v>99.98899999999999</v>
      </c>
    </row>
    <row r="101" spans="1:8" ht="33.75">
      <c r="A101" s="35" t="s">
        <v>72</v>
      </c>
      <c r="B101" s="34" t="s">
        <v>2</v>
      </c>
      <c r="C101" s="34" t="s">
        <v>53</v>
      </c>
      <c r="D101" s="34" t="s">
        <v>308</v>
      </c>
      <c r="E101" s="34" t="s">
        <v>73</v>
      </c>
      <c r="F101" s="37">
        <v>500</v>
      </c>
      <c r="G101" s="17">
        <v>499.945</v>
      </c>
      <c r="H101" s="17">
        <f t="shared" si="6"/>
        <v>99.98899999999999</v>
      </c>
    </row>
    <row r="102" spans="1:8" ht="56.25">
      <c r="A102" s="51" t="s">
        <v>189</v>
      </c>
      <c r="B102" s="34" t="s">
        <v>2</v>
      </c>
      <c r="C102" s="34" t="s">
        <v>53</v>
      </c>
      <c r="D102" s="34" t="s">
        <v>309</v>
      </c>
      <c r="E102" s="34"/>
      <c r="F102" s="73">
        <f>F103</f>
        <v>1700</v>
      </c>
      <c r="G102" s="73">
        <f>G103</f>
        <v>1629.522</v>
      </c>
      <c r="H102" s="17">
        <f t="shared" si="6"/>
        <v>95.85423529411764</v>
      </c>
    </row>
    <row r="103" spans="1:8" ht="33.75">
      <c r="A103" s="35" t="s">
        <v>71</v>
      </c>
      <c r="B103" s="34" t="s">
        <v>2</v>
      </c>
      <c r="C103" s="34" t="s">
        <v>53</v>
      </c>
      <c r="D103" s="34" t="s">
        <v>309</v>
      </c>
      <c r="E103" s="34" t="s">
        <v>74</v>
      </c>
      <c r="F103" s="73">
        <f>F104</f>
        <v>1700</v>
      </c>
      <c r="G103" s="17">
        <f>G104</f>
        <v>1629.522</v>
      </c>
      <c r="H103" s="17">
        <f t="shared" si="6"/>
        <v>95.85423529411764</v>
      </c>
    </row>
    <row r="104" spans="1:8" ht="33.75">
      <c r="A104" s="35" t="s">
        <v>72</v>
      </c>
      <c r="B104" s="34" t="s">
        <v>2</v>
      </c>
      <c r="C104" s="34" t="s">
        <v>53</v>
      </c>
      <c r="D104" s="34" t="s">
        <v>309</v>
      </c>
      <c r="E104" s="34" t="s">
        <v>73</v>
      </c>
      <c r="F104" s="73">
        <v>1700</v>
      </c>
      <c r="G104" s="17">
        <v>1629.522</v>
      </c>
      <c r="H104" s="17">
        <f t="shared" si="6"/>
        <v>95.85423529411764</v>
      </c>
    </row>
    <row r="105" spans="1:8" ht="78.75">
      <c r="A105" s="35" t="s">
        <v>55</v>
      </c>
      <c r="B105" s="34" t="s">
        <v>2</v>
      </c>
      <c r="C105" s="34" t="s">
        <v>53</v>
      </c>
      <c r="D105" s="34" t="s">
        <v>310</v>
      </c>
      <c r="E105" s="45"/>
      <c r="F105" s="37">
        <f aca="true" t="shared" si="8" ref="F105:G107">F106</f>
        <v>2600.1</v>
      </c>
      <c r="G105" s="17">
        <f t="shared" si="8"/>
        <v>2600.1</v>
      </c>
      <c r="H105" s="17">
        <f t="shared" si="6"/>
        <v>100</v>
      </c>
    </row>
    <row r="106" spans="1:8" ht="123.75">
      <c r="A106" s="52" t="s">
        <v>62</v>
      </c>
      <c r="B106" s="34" t="s">
        <v>2</v>
      </c>
      <c r="C106" s="34" t="s">
        <v>53</v>
      </c>
      <c r="D106" s="34" t="s">
        <v>310</v>
      </c>
      <c r="E106" s="45"/>
      <c r="F106" s="37">
        <f t="shared" si="8"/>
        <v>2600.1</v>
      </c>
      <c r="G106" s="17">
        <f t="shared" si="8"/>
        <v>2600.1</v>
      </c>
      <c r="H106" s="17">
        <f t="shared" si="6"/>
        <v>100</v>
      </c>
    </row>
    <row r="107" spans="1:8" ht="12.75">
      <c r="A107" s="52" t="s">
        <v>87</v>
      </c>
      <c r="B107" s="34" t="s">
        <v>2</v>
      </c>
      <c r="C107" s="34" t="s">
        <v>53</v>
      </c>
      <c r="D107" s="34" t="s">
        <v>310</v>
      </c>
      <c r="E107" s="45">
        <v>500</v>
      </c>
      <c r="F107" s="37">
        <f t="shared" si="8"/>
        <v>2600.1</v>
      </c>
      <c r="G107" s="17">
        <f t="shared" si="8"/>
        <v>2600.1</v>
      </c>
      <c r="H107" s="17">
        <f t="shared" si="6"/>
        <v>100</v>
      </c>
    </row>
    <row r="108" spans="1:8" ht="12.75">
      <c r="A108" s="35" t="s">
        <v>27</v>
      </c>
      <c r="B108" s="34" t="s">
        <v>2</v>
      </c>
      <c r="C108" s="34" t="s">
        <v>53</v>
      </c>
      <c r="D108" s="34" t="s">
        <v>310</v>
      </c>
      <c r="E108" s="45">
        <v>540</v>
      </c>
      <c r="F108" s="37">
        <v>2600.1</v>
      </c>
      <c r="G108" s="19">
        <v>2600.1</v>
      </c>
      <c r="H108" s="17">
        <f t="shared" si="6"/>
        <v>100</v>
      </c>
    </row>
    <row r="109" spans="1:8" ht="33.75">
      <c r="A109" s="53" t="s">
        <v>39</v>
      </c>
      <c r="B109" s="63" t="s">
        <v>4</v>
      </c>
      <c r="C109" s="34"/>
      <c r="D109" s="34"/>
      <c r="E109" s="34"/>
      <c r="F109" s="74">
        <f>F110+F130</f>
        <v>16257.8</v>
      </c>
      <c r="G109" s="81">
        <f>G110+G130</f>
        <v>15740.961</v>
      </c>
      <c r="H109" s="16">
        <f t="shared" si="6"/>
        <v>96.820978238138</v>
      </c>
    </row>
    <row r="110" spans="1:8" ht="45">
      <c r="A110" s="35" t="s">
        <v>54</v>
      </c>
      <c r="B110" s="34" t="s">
        <v>4</v>
      </c>
      <c r="C110" s="34" t="s">
        <v>32</v>
      </c>
      <c r="D110" s="34"/>
      <c r="E110" s="34"/>
      <c r="F110" s="37">
        <f>F111+F116</f>
        <v>14247.8</v>
      </c>
      <c r="G110" s="37">
        <f>G111+G116</f>
        <v>13744.961</v>
      </c>
      <c r="H110" s="17">
        <f t="shared" si="6"/>
        <v>96.47076039809654</v>
      </c>
    </row>
    <row r="111" spans="1:8" ht="56.25">
      <c r="A111" s="35" t="s">
        <v>190</v>
      </c>
      <c r="B111" s="34" t="s">
        <v>4</v>
      </c>
      <c r="C111" s="34" t="s">
        <v>32</v>
      </c>
      <c r="D111" s="34" t="s">
        <v>311</v>
      </c>
      <c r="E111" s="34"/>
      <c r="F111" s="37">
        <f aca="true" t="shared" si="9" ref="F111:G114">F112</f>
        <v>1435</v>
      </c>
      <c r="G111" s="17">
        <f t="shared" si="9"/>
        <v>1396.461</v>
      </c>
      <c r="H111" s="17">
        <f t="shared" si="6"/>
        <v>97.31435540069685</v>
      </c>
    </row>
    <row r="112" spans="1:8" ht="56.25">
      <c r="A112" s="54" t="s">
        <v>191</v>
      </c>
      <c r="B112" s="34" t="s">
        <v>4</v>
      </c>
      <c r="C112" s="34" t="s">
        <v>32</v>
      </c>
      <c r="D112" s="34" t="s">
        <v>312</v>
      </c>
      <c r="E112" s="45"/>
      <c r="F112" s="37">
        <f t="shared" si="9"/>
        <v>1435</v>
      </c>
      <c r="G112" s="17">
        <f t="shared" si="9"/>
        <v>1396.461</v>
      </c>
      <c r="H112" s="17">
        <f t="shared" si="6"/>
        <v>97.31435540069685</v>
      </c>
    </row>
    <row r="113" spans="1:8" ht="45">
      <c r="A113" s="33" t="s">
        <v>119</v>
      </c>
      <c r="B113" s="34" t="s">
        <v>4</v>
      </c>
      <c r="C113" s="34" t="s">
        <v>32</v>
      </c>
      <c r="D113" s="34" t="s">
        <v>313</v>
      </c>
      <c r="E113" s="34"/>
      <c r="F113" s="37">
        <f t="shared" si="9"/>
        <v>1435</v>
      </c>
      <c r="G113" s="17">
        <f t="shared" si="9"/>
        <v>1396.461</v>
      </c>
      <c r="H113" s="17">
        <f t="shared" si="6"/>
        <v>97.31435540069685</v>
      </c>
    </row>
    <row r="114" spans="1:8" ht="33.75">
      <c r="A114" s="35" t="s">
        <v>71</v>
      </c>
      <c r="B114" s="34" t="s">
        <v>4</v>
      </c>
      <c r="C114" s="34" t="s">
        <v>32</v>
      </c>
      <c r="D114" s="34" t="s">
        <v>313</v>
      </c>
      <c r="E114" s="34" t="s">
        <v>74</v>
      </c>
      <c r="F114" s="37">
        <f t="shared" si="9"/>
        <v>1435</v>
      </c>
      <c r="G114" s="17">
        <f t="shared" si="9"/>
        <v>1396.461</v>
      </c>
      <c r="H114" s="17">
        <f t="shared" si="6"/>
        <v>97.31435540069685</v>
      </c>
    </row>
    <row r="115" spans="1:8" ht="33.75">
      <c r="A115" s="35" t="s">
        <v>72</v>
      </c>
      <c r="B115" s="34" t="s">
        <v>4</v>
      </c>
      <c r="C115" s="34" t="s">
        <v>32</v>
      </c>
      <c r="D115" s="34" t="s">
        <v>313</v>
      </c>
      <c r="E115" s="34" t="s">
        <v>73</v>
      </c>
      <c r="F115" s="37">
        <v>1435</v>
      </c>
      <c r="G115" s="82">
        <v>1396.461</v>
      </c>
      <c r="H115" s="17">
        <f t="shared" si="6"/>
        <v>97.31435540069685</v>
      </c>
    </row>
    <row r="116" spans="1:8" ht="22.5">
      <c r="A116" s="35" t="s">
        <v>81</v>
      </c>
      <c r="B116" s="34" t="s">
        <v>4</v>
      </c>
      <c r="C116" s="34" t="s">
        <v>32</v>
      </c>
      <c r="D116" s="34" t="s">
        <v>300</v>
      </c>
      <c r="E116" s="34"/>
      <c r="F116" s="37">
        <f>F117</f>
        <v>12812.8</v>
      </c>
      <c r="G116" s="83">
        <f>G117</f>
        <v>12348.5</v>
      </c>
      <c r="H116" s="17">
        <f t="shared" si="6"/>
        <v>96.37627997002997</v>
      </c>
    </row>
    <row r="117" spans="1:8" ht="45">
      <c r="A117" s="35" t="s">
        <v>120</v>
      </c>
      <c r="B117" s="34" t="s">
        <v>4</v>
      </c>
      <c r="C117" s="34" t="s">
        <v>32</v>
      </c>
      <c r="D117" s="34" t="s">
        <v>314</v>
      </c>
      <c r="E117" s="34"/>
      <c r="F117" s="37">
        <f>F118+F121+F124+F127</f>
        <v>12812.8</v>
      </c>
      <c r="G117" s="28">
        <f>G118+G121+G124+G127</f>
        <v>12348.5</v>
      </c>
      <c r="H117" s="17">
        <f t="shared" si="6"/>
        <v>96.37627997002997</v>
      </c>
    </row>
    <row r="118" spans="1:8" ht="112.5">
      <c r="A118" s="35" t="s">
        <v>192</v>
      </c>
      <c r="B118" s="34" t="s">
        <v>4</v>
      </c>
      <c r="C118" s="34" t="s">
        <v>32</v>
      </c>
      <c r="D118" s="34" t="s">
        <v>315</v>
      </c>
      <c r="E118" s="34"/>
      <c r="F118" s="37">
        <f aca="true" t="shared" si="10" ref="F118:H119">F119</f>
        <v>0</v>
      </c>
      <c r="G118" s="28">
        <f t="shared" si="10"/>
        <v>0</v>
      </c>
      <c r="H118" s="17">
        <f t="shared" si="10"/>
        <v>0</v>
      </c>
    </row>
    <row r="119" spans="1:8" ht="12.75">
      <c r="A119" s="35" t="s">
        <v>87</v>
      </c>
      <c r="B119" s="34" t="s">
        <v>4</v>
      </c>
      <c r="C119" s="34" t="s">
        <v>32</v>
      </c>
      <c r="D119" s="34" t="s">
        <v>315</v>
      </c>
      <c r="E119" s="34" t="s">
        <v>88</v>
      </c>
      <c r="F119" s="37">
        <f t="shared" si="10"/>
        <v>0</v>
      </c>
      <c r="G119" s="28">
        <f t="shared" si="10"/>
        <v>0</v>
      </c>
      <c r="H119" s="17">
        <f t="shared" si="10"/>
        <v>0</v>
      </c>
    </row>
    <row r="120" spans="1:8" ht="12.75">
      <c r="A120" s="48" t="s">
        <v>27</v>
      </c>
      <c r="B120" s="34" t="s">
        <v>4</v>
      </c>
      <c r="C120" s="34" t="s">
        <v>32</v>
      </c>
      <c r="D120" s="34" t="s">
        <v>315</v>
      </c>
      <c r="E120" s="34" t="s">
        <v>65</v>
      </c>
      <c r="F120" s="37">
        <v>0</v>
      </c>
      <c r="G120" s="29">
        <v>0</v>
      </c>
      <c r="H120" s="17">
        <v>0</v>
      </c>
    </row>
    <row r="121" spans="1:8" ht="112.5">
      <c r="A121" s="35" t="s">
        <v>12</v>
      </c>
      <c r="B121" s="34" t="s">
        <v>4</v>
      </c>
      <c r="C121" s="34" t="s">
        <v>32</v>
      </c>
      <c r="D121" s="34" t="s">
        <v>316</v>
      </c>
      <c r="E121" s="34"/>
      <c r="F121" s="37">
        <f>F122</f>
        <v>11848.5</v>
      </c>
      <c r="G121" s="28">
        <f>G122</f>
        <v>11848.5</v>
      </c>
      <c r="H121" s="17">
        <f t="shared" si="6"/>
        <v>100</v>
      </c>
    </row>
    <row r="122" spans="1:8" ht="12.75">
      <c r="A122" s="35" t="s">
        <v>87</v>
      </c>
      <c r="B122" s="34" t="s">
        <v>4</v>
      </c>
      <c r="C122" s="34" t="s">
        <v>32</v>
      </c>
      <c r="D122" s="34" t="s">
        <v>316</v>
      </c>
      <c r="E122" s="34" t="s">
        <v>88</v>
      </c>
      <c r="F122" s="37">
        <f>F123</f>
        <v>11848.5</v>
      </c>
      <c r="G122" s="29">
        <f>G123</f>
        <v>11848.5</v>
      </c>
      <c r="H122" s="17">
        <f t="shared" si="6"/>
        <v>100</v>
      </c>
    </row>
    <row r="123" spans="1:8" ht="12.75">
      <c r="A123" s="48" t="s">
        <v>27</v>
      </c>
      <c r="B123" s="34" t="s">
        <v>4</v>
      </c>
      <c r="C123" s="34" t="s">
        <v>32</v>
      </c>
      <c r="D123" s="34" t="s">
        <v>316</v>
      </c>
      <c r="E123" s="34" t="s">
        <v>65</v>
      </c>
      <c r="F123" s="37">
        <v>11848.5</v>
      </c>
      <c r="G123" s="29">
        <v>11848.5</v>
      </c>
      <c r="H123" s="17">
        <f t="shared" si="6"/>
        <v>100</v>
      </c>
    </row>
    <row r="124" spans="1:8" ht="112.5">
      <c r="A124" s="35" t="s">
        <v>43</v>
      </c>
      <c r="B124" s="34" t="s">
        <v>4</v>
      </c>
      <c r="C124" s="34" t="s">
        <v>32</v>
      </c>
      <c r="D124" s="34" t="s">
        <v>317</v>
      </c>
      <c r="E124" s="34"/>
      <c r="F124" s="37">
        <f>F126</f>
        <v>500</v>
      </c>
      <c r="G124" s="28">
        <f>G125</f>
        <v>500</v>
      </c>
      <c r="H124" s="17">
        <f t="shared" si="6"/>
        <v>100</v>
      </c>
    </row>
    <row r="125" spans="1:8" ht="12.75">
      <c r="A125" s="35" t="s">
        <v>87</v>
      </c>
      <c r="B125" s="34" t="s">
        <v>4</v>
      </c>
      <c r="C125" s="34" t="s">
        <v>32</v>
      </c>
      <c r="D125" s="34" t="s">
        <v>317</v>
      </c>
      <c r="E125" s="34" t="s">
        <v>88</v>
      </c>
      <c r="F125" s="37">
        <f>F126</f>
        <v>500</v>
      </c>
      <c r="G125" s="29">
        <f>G126</f>
        <v>500</v>
      </c>
      <c r="H125" s="17">
        <f t="shared" si="6"/>
        <v>100</v>
      </c>
    </row>
    <row r="126" spans="1:8" ht="12.75">
      <c r="A126" s="48" t="s">
        <v>27</v>
      </c>
      <c r="B126" s="34" t="s">
        <v>4</v>
      </c>
      <c r="C126" s="34" t="s">
        <v>32</v>
      </c>
      <c r="D126" s="34" t="s">
        <v>317</v>
      </c>
      <c r="E126" s="34" t="s">
        <v>65</v>
      </c>
      <c r="F126" s="37">
        <v>500</v>
      </c>
      <c r="G126" s="29">
        <v>500</v>
      </c>
      <c r="H126" s="17">
        <f t="shared" si="6"/>
        <v>100</v>
      </c>
    </row>
    <row r="127" spans="1:8" ht="67.5">
      <c r="A127" s="33" t="s">
        <v>121</v>
      </c>
      <c r="B127" s="34" t="s">
        <v>318</v>
      </c>
      <c r="C127" s="34" t="s">
        <v>32</v>
      </c>
      <c r="D127" s="34" t="s">
        <v>319</v>
      </c>
      <c r="E127" s="34"/>
      <c r="F127" s="37">
        <v>464.3</v>
      </c>
      <c r="G127" s="29">
        <f>G128</f>
        <v>0</v>
      </c>
      <c r="H127" s="17">
        <f t="shared" si="6"/>
        <v>0</v>
      </c>
    </row>
    <row r="128" spans="1:8" ht="12.75">
      <c r="A128" s="48" t="s">
        <v>71</v>
      </c>
      <c r="B128" s="34" t="s">
        <v>4</v>
      </c>
      <c r="C128" s="34" t="s">
        <v>32</v>
      </c>
      <c r="D128" s="34" t="s">
        <v>319</v>
      </c>
      <c r="E128" s="34" t="s">
        <v>74</v>
      </c>
      <c r="F128" s="37">
        <v>464.3</v>
      </c>
      <c r="G128" s="29">
        <f>G129</f>
        <v>0</v>
      </c>
      <c r="H128" s="17">
        <f t="shared" si="6"/>
        <v>0</v>
      </c>
    </row>
    <row r="129" spans="1:8" ht="12.75">
      <c r="A129" s="48" t="s">
        <v>72</v>
      </c>
      <c r="B129" s="34" t="s">
        <v>4</v>
      </c>
      <c r="C129" s="34" t="s">
        <v>32</v>
      </c>
      <c r="D129" s="34" t="s">
        <v>319</v>
      </c>
      <c r="E129" s="34" t="s">
        <v>73</v>
      </c>
      <c r="F129" s="37">
        <v>464.3</v>
      </c>
      <c r="G129" s="29">
        <v>0</v>
      </c>
      <c r="H129" s="17">
        <f t="shared" si="6"/>
        <v>0</v>
      </c>
    </row>
    <row r="130" spans="1:8" ht="33.75">
      <c r="A130" s="35" t="s">
        <v>40</v>
      </c>
      <c r="B130" s="34" t="s">
        <v>4</v>
      </c>
      <c r="C130" s="34" t="s">
        <v>8</v>
      </c>
      <c r="D130" s="34"/>
      <c r="E130" s="34"/>
      <c r="F130" s="37">
        <f>F131+F141+F136</f>
        <v>2010</v>
      </c>
      <c r="G130" s="29">
        <f>G131+G136+G141</f>
        <v>1996</v>
      </c>
      <c r="H130" s="17">
        <f t="shared" si="6"/>
        <v>99.30348258706468</v>
      </c>
    </row>
    <row r="131" spans="1:8" ht="33.75">
      <c r="A131" s="35" t="s">
        <v>193</v>
      </c>
      <c r="B131" s="34" t="s">
        <v>4</v>
      </c>
      <c r="C131" s="34" t="s">
        <v>8</v>
      </c>
      <c r="D131" s="34" t="s">
        <v>295</v>
      </c>
      <c r="E131" s="34"/>
      <c r="F131" s="37">
        <f aca="true" t="shared" si="11" ref="F131:G134">F132</f>
        <v>10</v>
      </c>
      <c r="G131" s="29">
        <f t="shared" si="11"/>
        <v>0</v>
      </c>
      <c r="H131" s="17">
        <f t="shared" si="6"/>
        <v>0</v>
      </c>
    </row>
    <row r="132" spans="1:8" ht="45">
      <c r="A132" s="35" t="s">
        <v>194</v>
      </c>
      <c r="B132" s="34" t="s">
        <v>4</v>
      </c>
      <c r="C132" s="34" t="s">
        <v>8</v>
      </c>
      <c r="D132" s="34" t="s">
        <v>320</v>
      </c>
      <c r="E132" s="34"/>
      <c r="F132" s="37">
        <f t="shared" si="11"/>
        <v>10</v>
      </c>
      <c r="G132" s="29">
        <f t="shared" si="11"/>
        <v>0</v>
      </c>
      <c r="H132" s="17">
        <f t="shared" si="6"/>
        <v>0</v>
      </c>
    </row>
    <row r="133" spans="1:8" ht="22.5">
      <c r="A133" s="35" t="s">
        <v>195</v>
      </c>
      <c r="B133" s="34" t="s">
        <v>4</v>
      </c>
      <c r="C133" s="34" t="s">
        <v>8</v>
      </c>
      <c r="D133" s="34" t="s">
        <v>321</v>
      </c>
      <c r="E133" s="34"/>
      <c r="F133" s="37">
        <f t="shared" si="11"/>
        <v>10</v>
      </c>
      <c r="G133" s="28">
        <f t="shared" si="11"/>
        <v>0</v>
      </c>
      <c r="H133" s="17">
        <f t="shared" si="6"/>
        <v>0</v>
      </c>
    </row>
    <row r="134" spans="1:8" ht="22.5">
      <c r="A134" s="35" t="s">
        <v>89</v>
      </c>
      <c r="B134" s="34" t="s">
        <v>4</v>
      </c>
      <c r="C134" s="34" t="s">
        <v>8</v>
      </c>
      <c r="D134" s="34" t="s">
        <v>321</v>
      </c>
      <c r="E134" s="34" t="s">
        <v>74</v>
      </c>
      <c r="F134" s="37">
        <f t="shared" si="11"/>
        <v>10</v>
      </c>
      <c r="G134" s="28">
        <f t="shared" si="11"/>
        <v>0</v>
      </c>
      <c r="H134" s="17">
        <f aca="true" t="shared" si="12" ref="H134:H186">G134/F134*100</f>
        <v>0</v>
      </c>
    </row>
    <row r="135" spans="1:8" ht="33.75">
      <c r="A135" s="35" t="s">
        <v>72</v>
      </c>
      <c r="B135" s="34" t="s">
        <v>4</v>
      </c>
      <c r="C135" s="34" t="s">
        <v>8</v>
      </c>
      <c r="D135" s="34" t="s">
        <v>321</v>
      </c>
      <c r="E135" s="34" t="s">
        <v>73</v>
      </c>
      <c r="F135" s="37">
        <v>10</v>
      </c>
      <c r="G135" s="28">
        <v>0</v>
      </c>
      <c r="H135" s="17">
        <f t="shared" si="12"/>
        <v>0</v>
      </c>
    </row>
    <row r="136" spans="1:8" ht="33.75">
      <c r="A136" s="35" t="s">
        <v>122</v>
      </c>
      <c r="B136" s="34" t="s">
        <v>4</v>
      </c>
      <c r="C136" s="34" t="s">
        <v>8</v>
      </c>
      <c r="D136" s="34" t="s">
        <v>322</v>
      </c>
      <c r="E136" s="34"/>
      <c r="F136" s="37">
        <f aca="true" t="shared" si="13" ref="F136:G139">F137</f>
        <v>2000</v>
      </c>
      <c r="G136" s="28">
        <f t="shared" si="13"/>
        <v>1996</v>
      </c>
      <c r="H136" s="17">
        <f t="shared" si="12"/>
        <v>99.8</v>
      </c>
    </row>
    <row r="137" spans="1:8" ht="45">
      <c r="A137" s="33" t="s">
        <v>196</v>
      </c>
      <c r="B137" s="34" t="s">
        <v>4</v>
      </c>
      <c r="C137" s="34" t="s">
        <v>8</v>
      </c>
      <c r="D137" s="34" t="s">
        <v>323</v>
      </c>
      <c r="E137" s="34"/>
      <c r="F137" s="37">
        <f t="shared" si="13"/>
        <v>2000</v>
      </c>
      <c r="G137" s="29">
        <f t="shared" si="13"/>
        <v>1996</v>
      </c>
      <c r="H137" s="17">
        <f t="shared" si="12"/>
        <v>99.8</v>
      </c>
    </row>
    <row r="138" spans="1:8" ht="45">
      <c r="A138" s="33" t="s">
        <v>197</v>
      </c>
      <c r="B138" s="34" t="s">
        <v>4</v>
      </c>
      <c r="C138" s="34" t="s">
        <v>8</v>
      </c>
      <c r="D138" s="34" t="s">
        <v>324</v>
      </c>
      <c r="E138" s="34"/>
      <c r="F138" s="37">
        <f t="shared" si="13"/>
        <v>2000</v>
      </c>
      <c r="G138" s="29">
        <f t="shared" si="13"/>
        <v>1996</v>
      </c>
      <c r="H138" s="17">
        <f t="shared" si="12"/>
        <v>99.8</v>
      </c>
    </row>
    <row r="139" spans="1:8" ht="33.75">
      <c r="A139" s="35" t="s">
        <v>71</v>
      </c>
      <c r="B139" s="34" t="s">
        <v>4</v>
      </c>
      <c r="C139" s="34" t="s">
        <v>8</v>
      </c>
      <c r="D139" s="34" t="s">
        <v>324</v>
      </c>
      <c r="E139" s="34" t="s">
        <v>74</v>
      </c>
      <c r="F139" s="37">
        <f t="shared" si="13"/>
        <v>2000</v>
      </c>
      <c r="G139" s="29">
        <f t="shared" si="13"/>
        <v>1996</v>
      </c>
      <c r="H139" s="17">
        <f t="shared" si="12"/>
        <v>99.8</v>
      </c>
    </row>
    <row r="140" spans="1:8" ht="33.75">
      <c r="A140" s="35" t="s">
        <v>72</v>
      </c>
      <c r="B140" s="34" t="s">
        <v>4</v>
      </c>
      <c r="C140" s="34" t="s">
        <v>8</v>
      </c>
      <c r="D140" s="34" t="s">
        <v>324</v>
      </c>
      <c r="E140" s="34" t="s">
        <v>73</v>
      </c>
      <c r="F140" s="37">
        <v>2000</v>
      </c>
      <c r="G140" s="29">
        <v>1996</v>
      </c>
      <c r="H140" s="17">
        <f t="shared" si="12"/>
        <v>99.8</v>
      </c>
    </row>
    <row r="141" spans="1:8" ht="22.5">
      <c r="A141" s="35" t="s">
        <v>81</v>
      </c>
      <c r="B141" s="34" t="s">
        <v>4</v>
      </c>
      <c r="C141" s="34" t="s">
        <v>8</v>
      </c>
      <c r="D141" s="34" t="s">
        <v>300</v>
      </c>
      <c r="E141" s="34"/>
      <c r="F141" s="37">
        <f aca="true" t="shared" si="14" ref="F141:H144">F142</f>
        <v>0</v>
      </c>
      <c r="G141" s="29">
        <f t="shared" si="14"/>
        <v>0</v>
      </c>
      <c r="H141" s="17">
        <f t="shared" si="14"/>
        <v>0</v>
      </c>
    </row>
    <row r="142" spans="1:8" ht="45">
      <c r="A142" s="35" t="s">
        <v>198</v>
      </c>
      <c r="B142" s="34" t="s">
        <v>4</v>
      </c>
      <c r="C142" s="34" t="s">
        <v>8</v>
      </c>
      <c r="D142" s="34" t="s">
        <v>314</v>
      </c>
      <c r="E142" s="34"/>
      <c r="F142" s="37">
        <f t="shared" si="14"/>
        <v>0</v>
      </c>
      <c r="G142" s="29">
        <f t="shared" si="14"/>
        <v>0</v>
      </c>
      <c r="H142" s="17">
        <f t="shared" si="14"/>
        <v>0</v>
      </c>
    </row>
    <row r="143" spans="1:8" ht="67.5">
      <c r="A143" s="52" t="s">
        <v>199</v>
      </c>
      <c r="B143" s="34" t="s">
        <v>4</v>
      </c>
      <c r="C143" s="34" t="s">
        <v>8</v>
      </c>
      <c r="D143" s="34" t="s">
        <v>325</v>
      </c>
      <c r="E143" s="34"/>
      <c r="F143" s="37">
        <f t="shared" si="14"/>
        <v>0</v>
      </c>
      <c r="G143" s="28">
        <f t="shared" si="14"/>
        <v>0</v>
      </c>
      <c r="H143" s="17">
        <f t="shared" si="14"/>
        <v>0</v>
      </c>
    </row>
    <row r="144" spans="1:8" ht="33.75">
      <c r="A144" s="35" t="s">
        <v>71</v>
      </c>
      <c r="B144" s="34" t="s">
        <v>4</v>
      </c>
      <c r="C144" s="34" t="s">
        <v>8</v>
      </c>
      <c r="D144" s="34" t="s">
        <v>325</v>
      </c>
      <c r="E144" s="34" t="s">
        <v>74</v>
      </c>
      <c r="F144" s="37">
        <f t="shared" si="14"/>
        <v>0</v>
      </c>
      <c r="G144" s="29">
        <f t="shared" si="14"/>
        <v>0</v>
      </c>
      <c r="H144" s="17">
        <f t="shared" si="14"/>
        <v>0</v>
      </c>
    </row>
    <row r="145" spans="1:8" ht="33.75">
      <c r="A145" s="35" t="s">
        <v>72</v>
      </c>
      <c r="B145" s="34" t="s">
        <v>4</v>
      </c>
      <c r="C145" s="34" t="s">
        <v>8</v>
      </c>
      <c r="D145" s="34" t="s">
        <v>325</v>
      </c>
      <c r="E145" s="34" t="s">
        <v>73</v>
      </c>
      <c r="F145" s="37">
        <v>0</v>
      </c>
      <c r="G145" s="29">
        <v>0</v>
      </c>
      <c r="H145" s="17">
        <v>0</v>
      </c>
    </row>
    <row r="146" spans="1:8" ht="12.75">
      <c r="A146" s="53" t="s">
        <v>21</v>
      </c>
      <c r="B146" s="63" t="s">
        <v>5</v>
      </c>
      <c r="C146" s="63"/>
      <c r="D146" s="34"/>
      <c r="E146" s="34"/>
      <c r="F146" s="74">
        <f>F154+F147+F242</f>
        <v>191712.94999999998</v>
      </c>
      <c r="G146" s="74">
        <f>G154+G147+G242</f>
        <v>176714.07400000002</v>
      </c>
      <c r="H146" s="17">
        <f t="shared" si="12"/>
        <v>92.17638871030884</v>
      </c>
    </row>
    <row r="147" spans="1:8" ht="12.75">
      <c r="A147" s="35" t="s">
        <v>41</v>
      </c>
      <c r="B147" s="34" t="s">
        <v>5</v>
      </c>
      <c r="C147" s="34" t="s">
        <v>36</v>
      </c>
      <c r="D147" s="34"/>
      <c r="E147" s="34"/>
      <c r="F147" s="37">
        <f>F150</f>
        <v>217</v>
      </c>
      <c r="G147" s="37">
        <f>G150</f>
        <v>212.434</v>
      </c>
      <c r="H147" s="17">
        <f t="shared" si="12"/>
        <v>97.89585253456221</v>
      </c>
    </row>
    <row r="148" spans="1:8" ht="45">
      <c r="A148" s="35" t="s">
        <v>123</v>
      </c>
      <c r="B148" s="34" t="s">
        <v>5</v>
      </c>
      <c r="C148" s="34" t="s">
        <v>36</v>
      </c>
      <c r="D148" s="34" t="s">
        <v>326</v>
      </c>
      <c r="E148" s="34"/>
      <c r="F148" s="37">
        <f aca="true" t="shared" si="15" ref="F148:G152">F149</f>
        <v>217</v>
      </c>
      <c r="G148" s="37">
        <f t="shared" si="15"/>
        <v>212.434</v>
      </c>
      <c r="H148" s="17">
        <f t="shared" si="12"/>
        <v>97.89585253456221</v>
      </c>
    </row>
    <row r="149" spans="1:8" ht="45">
      <c r="A149" s="35" t="s">
        <v>124</v>
      </c>
      <c r="B149" s="34" t="s">
        <v>5</v>
      </c>
      <c r="C149" s="34" t="s">
        <v>36</v>
      </c>
      <c r="D149" s="34" t="s">
        <v>327</v>
      </c>
      <c r="E149" s="34"/>
      <c r="F149" s="37">
        <f t="shared" si="15"/>
        <v>217</v>
      </c>
      <c r="G149" s="29">
        <f t="shared" si="15"/>
        <v>212.434</v>
      </c>
      <c r="H149" s="17">
        <f t="shared" si="12"/>
        <v>97.89585253456221</v>
      </c>
    </row>
    <row r="150" spans="1:8" ht="33.75">
      <c r="A150" s="33" t="s">
        <v>200</v>
      </c>
      <c r="B150" s="34" t="s">
        <v>5</v>
      </c>
      <c r="C150" s="34" t="s">
        <v>36</v>
      </c>
      <c r="D150" s="34" t="s">
        <v>328</v>
      </c>
      <c r="E150" s="34"/>
      <c r="F150" s="37">
        <f t="shared" si="15"/>
        <v>217</v>
      </c>
      <c r="G150" s="29">
        <f t="shared" si="15"/>
        <v>212.434</v>
      </c>
      <c r="H150" s="17">
        <f t="shared" si="12"/>
        <v>97.89585253456221</v>
      </c>
    </row>
    <row r="151" spans="1:8" ht="78.75">
      <c r="A151" s="33" t="s">
        <v>201</v>
      </c>
      <c r="B151" s="34" t="s">
        <v>5</v>
      </c>
      <c r="C151" s="34" t="s">
        <v>36</v>
      </c>
      <c r="D151" s="34" t="s">
        <v>329</v>
      </c>
      <c r="E151" s="34"/>
      <c r="F151" s="37">
        <f t="shared" si="15"/>
        <v>217</v>
      </c>
      <c r="G151" s="29">
        <f t="shared" si="15"/>
        <v>212.434</v>
      </c>
      <c r="H151" s="17">
        <f t="shared" si="12"/>
        <v>97.89585253456221</v>
      </c>
    </row>
    <row r="152" spans="1:8" ht="33.75">
      <c r="A152" s="35" t="s">
        <v>71</v>
      </c>
      <c r="B152" s="34" t="s">
        <v>5</v>
      </c>
      <c r="C152" s="34" t="s">
        <v>36</v>
      </c>
      <c r="D152" s="34" t="s">
        <v>329</v>
      </c>
      <c r="E152" s="34" t="s">
        <v>74</v>
      </c>
      <c r="F152" s="37">
        <f t="shared" si="15"/>
        <v>217</v>
      </c>
      <c r="G152" s="29">
        <f t="shared" si="15"/>
        <v>212.434</v>
      </c>
      <c r="H152" s="17">
        <f t="shared" si="12"/>
        <v>97.89585253456221</v>
      </c>
    </row>
    <row r="153" spans="1:8" ht="33.75">
      <c r="A153" s="35" t="s">
        <v>72</v>
      </c>
      <c r="B153" s="34" t="s">
        <v>5</v>
      </c>
      <c r="C153" s="34" t="s">
        <v>36</v>
      </c>
      <c r="D153" s="34" t="s">
        <v>329</v>
      </c>
      <c r="E153" s="34" t="s">
        <v>73</v>
      </c>
      <c r="F153" s="37">
        <v>217</v>
      </c>
      <c r="G153" s="29">
        <v>212.434</v>
      </c>
      <c r="H153" s="17">
        <f t="shared" si="12"/>
        <v>97.89585253456221</v>
      </c>
    </row>
    <row r="154" spans="1:8" ht="22.5">
      <c r="A154" s="35" t="s">
        <v>59</v>
      </c>
      <c r="B154" s="34" t="s">
        <v>5</v>
      </c>
      <c r="C154" s="34" t="s">
        <v>32</v>
      </c>
      <c r="D154" s="34"/>
      <c r="E154" s="34"/>
      <c r="F154" s="37">
        <f>F155</f>
        <v>189519.9</v>
      </c>
      <c r="G154" s="37">
        <f>G155</f>
        <v>174956.967</v>
      </c>
      <c r="H154" s="17">
        <f t="shared" si="12"/>
        <v>92.31588186781441</v>
      </c>
    </row>
    <row r="155" spans="1:8" ht="45">
      <c r="A155" s="35" t="s">
        <v>123</v>
      </c>
      <c r="B155" s="34" t="s">
        <v>5</v>
      </c>
      <c r="C155" s="34" t="s">
        <v>32</v>
      </c>
      <c r="D155" s="34" t="s">
        <v>326</v>
      </c>
      <c r="E155" s="34"/>
      <c r="F155" s="37">
        <f>F156+F196+F219</f>
        <v>189519.9</v>
      </c>
      <c r="G155" s="37">
        <f>G156+G196+G219</f>
        <v>174956.967</v>
      </c>
      <c r="H155" s="17">
        <f t="shared" si="12"/>
        <v>92.31588186781441</v>
      </c>
    </row>
    <row r="156" spans="1:8" ht="33.75">
      <c r="A156" s="35" t="s">
        <v>125</v>
      </c>
      <c r="B156" s="34" t="s">
        <v>126</v>
      </c>
      <c r="C156" s="34" t="s">
        <v>127</v>
      </c>
      <c r="D156" s="34" t="s">
        <v>330</v>
      </c>
      <c r="E156" s="34"/>
      <c r="F156" s="37">
        <f>F157+F165</f>
        <v>106824.4</v>
      </c>
      <c r="G156" s="37">
        <f>G157+G165</f>
        <v>99436.34700000001</v>
      </c>
      <c r="H156" s="17">
        <f t="shared" si="12"/>
        <v>93.08392745477626</v>
      </c>
    </row>
    <row r="157" spans="1:8" ht="56.25">
      <c r="A157" s="33" t="s">
        <v>202</v>
      </c>
      <c r="B157" s="34" t="s">
        <v>5</v>
      </c>
      <c r="C157" s="34" t="s">
        <v>32</v>
      </c>
      <c r="D157" s="34" t="s">
        <v>331</v>
      </c>
      <c r="E157" s="34"/>
      <c r="F157" s="37">
        <f>F158</f>
        <v>90324.4</v>
      </c>
      <c r="G157" s="37">
        <f>G158</f>
        <v>83101.36600000001</v>
      </c>
      <c r="H157" s="17">
        <f t="shared" si="12"/>
        <v>92.0032305777841</v>
      </c>
    </row>
    <row r="158" spans="1:8" ht="12.75">
      <c r="A158" s="33" t="s">
        <v>128</v>
      </c>
      <c r="B158" s="34" t="s">
        <v>5</v>
      </c>
      <c r="C158" s="34" t="s">
        <v>32</v>
      </c>
      <c r="D158" s="34" t="s">
        <v>332</v>
      </c>
      <c r="E158" s="34"/>
      <c r="F158" s="37">
        <f>F159+F161+F163</f>
        <v>90324.4</v>
      </c>
      <c r="G158" s="37">
        <f>G159+G161+G163</f>
        <v>83101.36600000001</v>
      </c>
      <c r="H158" s="17">
        <f t="shared" si="12"/>
        <v>92.0032305777841</v>
      </c>
    </row>
    <row r="159" spans="1:8" ht="67.5">
      <c r="A159" s="35" t="s">
        <v>68</v>
      </c>
      <c r="B159" s="34" t="s">
        <v>5</v>
      </c>
      <c r="C159" s="34" t="s">
        <v>32</v>
      </c>
      <c r="D159" s="34" t="s">
        <v>332</v>
      </c>
      <c r="E159" s="34" t="s">
        <v>70</v>
      </c>
      <c r="F159" s="37">
        <f>F160</f>
        <v>47156.6</v>
      </c>
      <c r="G159" s="28">
        <f>G160</f>
        <v>46901.878000000004</v>
      </c>
      <c r="H159" s="17">
        <f t="shared" si="12"/>
        <v>99.45983807144707</v>
      </c>
    </row>
    <row r="160" spans="1:8" ht="22.5">
      <c r="A160" s="38" t="s">
        <v>90</v>
      </c>
      <c r="B160" s="34" t="s">
        <v>5</v>
      </c>
      <c r="C160" s="34" t="s">
        <v>32</v>
      </c>
      <c r="D160" s="34" t="s">
        <v>332</v>
      </c>
      <c r="E160" s="34" t="s">
        <v>91</v>
      </c>
      <c r="F160" s="37">
        <v>47156.6</v>
      </c>
      <c r="G160" s="29">
        <f>11273.597+2.104+35626.177</f>
        <v>46901.878000000004</v>
      </c>
      <c r="H160" s="17">
        <f t="shared" si="12"/>
        <v>99.45983807144707</v>
      </c>
    </row>
    <row r="161" spans="1:8" ht="33.75">
      <c r="A161" s="35" t="s">
        <v>71</v>
      </c>
      <c r="B161" s="34" t="s">
        <v>5</v>
      </c>
      <c r="C161" s="34" t="s">
        <v>32</v>
      </c>
      <c r="D161" s="34" t="s">
        <v>332</v>
      </c>
      <c r="E161" s="34" t="s">
        <v>74</v>
      </c>
      <c r="F161" s="37">
        <f>F162</f>
        <v>41912.9</v>
      </c>
      <c r="G161" s="28">
        <f>G162</f>
        <v>35033.149000000005</v>
      </c>
      <c r="H161" s="17">
        <f t="shared" si="12"/>
        <v>83.58560013742786</v>
      </c>
    </row>
    <row r="162" spans="1:8" ht="33.75">
      <c r="A162" s="35" t="s">
        <v>72</v>
      </c>
      <c r="B162" s="34" t="s">
        <v>5</v>
      </c>
      <c r="C162" s="34" t="s">
        <v>32</v>
      </c>
      <c r="D162" s="34" t="s">
        <v>332</v>
      </c>
      <c r="E162" s="34" t="s">
        <v>73</v>
      </c>
      <c r="F162" s="37">
        <v>41912.9</v>
      </c>
      <c r="G162" s="28">
        <f>34430.131+603.018</f>
        <v>35033.149000000005</v>
      </c>
      <c r="H162" s="17">
        <f t="shared" si="12"/>
        <v>83.58560013742786</v>
      </c>
    </row>
    <row r="163" spans="1:8" ht="12.75">
      <c r="A163" s="35" t="s">
        <v>75</v>
      </c>
      <c r="B163" s="34" t="s">
        <v>5</v>
      </c>
      <c r="C163" s="34" t="s">
        <v>32</v>
      </c>
      <c r="D163" s="34" t="s">
        <v>332</v>
      </c>
      <c r="E163" s="34" t="s">
        <v>76</v>
      </c>
      <c r="F163" s="37">
        <f>F164</f>
        <v>1254.9</v>
      </c>
      <c r="G163" s="29">
        <f>G164</f>
        <v>1166.339</v>
      </c>
      <c r="H163" s="17">
        <f t="shared" si="12"/>
        <v>92.94278428560044</v>
      </c>
    </row>
    <row r="164" spans="1:8" ht="22.5">
      <c r="A164" s="35" t="s">
        <v>77</v>
      </c>
      <c r="B164" s="34" t="s">
        <v>5</v>
      </c>
      <c r="C164" s="34" t="s">
        <v>32</v>
      </c>
      <c r="D164" s="34" t="s">
        <v>332</v>
      </c>
      <c r="E164" s="34" t="s">
        <v>78</v>
      </c>
      <c r="F164" s="37">
        <v>1254.9</v>
      </c>
      <c r="G164" s="29">
        <f>450+421.451+294.888</f>
        <v>1166.339</v>
      </c>
      <c r="H164" s="17">
        <f t="shared" si="12"/>
        <v>92.94278428560044</v>
      </c>
    </row>
    <row r="165" spans="1:8" ht="67.5">
      <c r="A165" s="33" t="s">
        <v>203</v>
      </c>
      <c r="B165" s="34" t="s">
        <v>5</v>
      </c>
      <c r="C165" s="34" t="s">
        <v>32</v>
      </c>
      <c r="D165" s="34" t="s">
        <v>333</v>
      </c>
      <c r="E165" s="34"/>
      <c r="F165" s="37">
        <f>F166+F169+F172+F175+F178+F181+F184+F187+F190+F193</f>
        <v>16500</v>
      </c>
      <c r="G165" s="37">
        <f>G166+G169+G172+G175+G178+G181+G184+G187+G190+G193</f>
        <v>16334.981</v>
      </c>
      <c r="H165" s="17">
        <f t="shared" si="12"/>
        <v>98.99988484848484</v>
      </c>
    </row>
    <row r="166" spans="1:8" ht="22.5">
      <c r="A166" s="33" t="s">
        <v>129</v>
      </c>
      <c r="B166" s="34" t="s">
        <v>5</v>
      </c>
      <c r="C166" s="34" t="s">
        <v>32</v>
      </c>
      <c r="D166" s="34" t="s">
        <v>334</v>
      </c>
      <c r="E166" s="34"/>
      <c r="F166" s="37">
        <f>F167</f>
        <v>1738.4</v>
      </c>
      <c r="G166" s="29">
        <f>G167</f>
        <v>1738.322</v>
      </c>
      <c r="H166" s="17">
        <f t="shared" si="12"/>
        <v>99.9955131155085</v>
      </c>
    </row>
    <row r="167" spans="1:8" ht="33.75">
      <c r="A167" s="35" t="s">
        <v>71</v>
      </c>
      <c r="B167" s="34" t="s">
        <v>5</v>
      </c>
      <c r="C167" s="34" t="s">
        <v>32</v>
      </c>
      <c r="D167" s="34" t="s">
        <v>334</v>
      </c>
      <c r="E167" s="34" t="s">
        <v>74</v>
      </c>
      <c r="F167" s="37">
        <f>F168</f>
        <v>1738.4</v>
      </c>
      <c r="G167" s="29">
        <f>G168</f>
        <v>1738.322</v>
      </c>
      <c r="H167" s="17">
        <f t="shared" si="12"/>
        <v>99.9955131155085</v>
      </c>
    </row>
    <row r="168" spans="1:8" ht="33.75">
      <c r="A168" s="35" t="s">
        <v>72</v>
      </c>
      <c r="B168" s="34" t="s">
        <v>5</v>
      </c>
      <c r="C168" s="34" t="s">
        <v>32</v>
      </c>
      <c r="D168" s="34" t="s">
        <v>334</v>
      </c>
      <c r="E168" s="34" t="s">
        <v>73</v>
      </c>
      <c r="F168" s="37">
        <v>1738.4</v>
      </c>
      <c r="G168" s="28">
        <v>1738.322</v>
      </c>
      <c r="H168" s="17">
        <f t="shared" si="12"/>
        <v>99.9955131155085</v>
      </c>
    </row>
    <row r="169" spans="1:8" ht="22.5">
      <c r="A169" s="33" t="s">
        <v>130</v>
      </c>
      <c r="B169" s="34" t="s">
        <v>5</v>
      </c>
      <c r="C169" s="34" t="s">
        <v>32</v>
      </c>
      <c r="D169" s="34" t="s">
        <v>335</v>
      </c>
      <c r="E169" s="34"/>
      <c r="F169" s="37">
        <f>F170</f>
        <v>2700</v>
      </c>
      <c r="G169" s="29">
        <f>G170</f>
        <v>2615.169</v>
      </c>
      <c r="H169" s="17">
        <f t="shared" si="12"/>
        <v>96.85811111111111</v>
      </c>
    </row>
    <row r="170" spans="1:8" ht="33.75">
      <c r="A170" s="35" t="s">
        <v>71</v>
      </c>
      <c r="B170" s="34" t="s">
        <v>5</v>
      </c>
      <c r="C170" s="34" t="s">
        <v>32</v>
      </c>
      <c r="D170" s="34" t="s">
        <v>335</v>
      </c>
      <c r="E170" s="34" t="s">
        <v>74</v>
      </c>
      <c r="F170" s="37">
        <f>F171</f>
        <v>2700</v>
      </c>
      <c r="G170" s="29">
        <f>G171</f>
        <v>2615.169</v>
      </c>
      <c r="H170" s="17">
        <f t="shared" si="12"/>
        <v>96.85811111111111</v>
      </c>
    </row>
    <row r="171" spans="1:8" ht="33.75">
      <c r="A171" s="35" t="s">
        <v>72</v>
      </c>
      <c r="B171" s="34" t="s">
        <v>5</v>
      </c>
      <c r="C171" s="34" t="s">
        <v>32</v>
      </c>
      <c r="D171" s="34" t="s">
        <v>335</v>
      </c>
      <c r="E171" s="34" t="s">
        <v>73</v>
      </c>
      <c r="F171" s="37">
        <v>2700</v>
      </c>
      <c r="G171" s="28">
        <v>2615.169</v>
      </c>
      <c r="H171" s="17">
        <f t="shared" si="12"/>
        <v>96.85811111111111</v>
      </c>
    </row>
    <row r="172" spans="1:8" ht="22.5">
      <c r="A172" s="33" t="s">
        <v>204</v>
      </c>
      <c r="B172" s="34" t="s">
        <v>5</v>
      </c>
      <c r="C172" s="34" t="s">
        <v>32</v>
      </c>
      <c r="D172" s="34" t="s">
        <v>336</v>
      </c>
      <c r="E172" s="34"/>
      <c r="F172" s="37">
        <f>F173</f>
        <v>1092.2</v>
      </c>
      <c r="G172" s="28">
        <f>G173</f>
        <v>1092.137</v>
      </c>
      <c r="H172" s="17">
        <f t="shared" si="12"/>
        <v>99.99423182567294</v>
      </c>
    </row>
    <row r="173" spans="1:8" ht="33.75">
      <c r="A173" s="35" t="s">
        <v>71</v>
      </c>
      <c r="B173" s="34" t="s">
        <v>5</v>
      </c>
      <c r="C173" s="34" t="s">
        <v>32</v>
      </c>
      <c r="D173" s="34" t="s">
        <v>336</v>
      </c>
      <c r="E173" s="34" t="s">
        <v>74</v>
      </c>
      <c r="F173" s="37">
        <f>F174</f>
        <v>1092.2</v>
      </c>
      <c r="G173" s="29">
        <f>G174</f>
        <v>1092.137</v>
      </c>
      <c r="H173" s="17">
        <f t="shared" si="12"/>
        <v>99.99423182567294</v>
      </c>
    </row>
    <row r="174" spans="1:8" ht="33.75">
      <c r="A174" s="35" t="s">
        <v>72</v>
      </c>
      <c r="B174" s="34" t="s">
        <v>5</v>
      </c>
      <c r="C174" s="34" t="s">
        <v>32</v>
      </c>
      <c r="D174" s="34" t="s">
        <v>336</v>
      </c>
      <c r="E174" s="34" t="s">
        <v>73</v>
      </c>
      <c r="F174" s="37">
        <v>1092.2</v>
      </c>
      <c r="G174" s="28">
        <v>1092.137</v>
      </c>
      <c r="H174" s="17">
        <f t="shared" si="12"/>
        <v>99.99423182567294</v>
      </c>
    </row>
    <row r="175" spans="1:8" ht="22.5">
      <c r="A175" s="33" t="s">
        <v>205</v>
      </c>
      <c r="B175" s="34" t="s">
        <v>5</v>
      </c>
      <c r="C175" s="34" t="s">
        <v>32</v>
      </c>
      <c r="D175" s="34" t="s">
        <v>337</v>
      </c>
      <c r="E175" s="34"/>
      <c r="F175" s="37">
        <f>F176</f>
        <v>0</v>
      </c>
      <c r="G175" s="28">
        <f>G176</f>
        <v>0</v>
      </c>
      <c r="H175" s="17">
        <v>0</v>
      </c>
    </row>
    <row r="176" spans="1:8" ht="33.75">
      <c r="A176" s="35" t="s">
        <v>71</v>
      </c>
      <c r="B176" s="34" t="s">
        <v>5</v>
      </c>
      <c r="C176" s="34" t="s">
        <v>32</v>
      </c>
      <c r="D176" s="34" t="s">
        <v>337</v>
      </c>
      <c r="E176" s="34" t="s">
        <v>74</v>
      </c>
      <c r="F176" s="37">
        <f>F177</f>
        <v>0</v>
      </c>
      <c r="G176" s="29">
        <f>G177</f>
        <v>0</v>
      </c>
      <c r="H176" s="17">
        <v>0</v>
      </c>
    </row>
    <row r="177" spans="1:8" ht="33.75">
      <c r="A177" s="35" t="s">
        <v>72</v>
      </c>
      <c r="B177" s="34" t="s">
        <v>5</v>
      </c>
      <c r="C177" s="34" t="s">
        <v>32</v>
      </c>
      <c r="D177" s="34" t="s">
        <v>337</v>
      </c>
      <c r="E177" s="34" t="s">
        <v>73</v>
      </c>
      <c r="F177" s="37">
        <f>1000-1000</f>
        <v>0</v>
      </c>
      <c r="G177" s="28">
        <v>0</v>
      </c>
      <c r="H177" s="17">
        <v>0</v>
      </c>
    </row>
    <row r="178" spans="1:8" ht="33.75">
      <c r="A178" s="55" t="s">
        <v>206</v>
      </c>
      <c r="B178" s="34" t="s">
        <v>5</v>
      </c>
      <c r="C178" s="34" t="s">
        <v>32</v>
      </c>
      <c r="D178" s="34" t="s">
        <v>338</v>
      </c>
      <c r="E178" s="34"/>
      <c r="F178" s="37">
        <f>F179</f>
        <v>275.4</v>
      </c>
      <c r="G178" s="29">
        <f>G179</f>
        <v>275.38</v>
      </c>
      <c r="H178" s="17">
        <f t="shared" si="12"/>
        <v>99.9927378358751</v>
      </c>
    </row>
    <row r="179" spans="1:8" ht="33.75">
      <c r="A179" s="56" t="s">
        <v>71</v>
      </c>
      <c r="B179" s="34" t="s">
        <v>5</v>
      </c>
      <c r="C179" s="34" t="s">
        <v>32</v>
      </c>
      <c r="D179" s="34" t="s">
        <v>338</v>
      </c>
      <c r="E179" s="34" t="s">
        <v>74</v>
      </c>
      <c r="F179" s="37">
        <f>F180</f>
        <v>275.4</v>
      </c>
      <c r="G179" s="29">
        <f>G180</f>
        <v>275.38</v>
      </c>
      <c r="H179" s="17">
        <f t="shared" si="12"/>
        <v>99.9927378358751</v>
      </c>
    </row>
    <row r="180" spans="1:8" ht="33.75">
      <c r="A180" s="56" t="s">
        <v>72</v>
      </c>
      <c r="B180" s="34" t="s">
        <v>5</v>
      </c>
      <c r="C180" s="34" t="s">
        <v>32</v>
      </c>
      <c r="D180" s="34" t="s">
        <v>338</v>
      </c>
      <c r="E180" s="34" t="s">
        <v>73</v>
      </c>
      <c r="F180" s="37">
        <v>275.4</v>
      </c>
      <c r="G180" s="29">
        <f>275.38</f>
        <v>275.38</v>
      </c>
      <c r="H180" s="17">
        <f t="shared" si="12"/>
        <v>99.9927378358751</v>
      </c>
    </row>
    <row r="181" spans="1:8" ht="22.5">
      <c r="A181" s="33" t="s">
        <v>207</v>
      </c>
      <c r="B181" s="34" t="s">
        <v>5</v>
      </c>
      <c r="C181" s="34" t="s">
        <v>32</v>
      </c>
      <c r="D181" s="34" t="s">
        <v>339</v>
      </c>
      <c r="E181" s="34"/>
      <c r="F181" s="37">
        <f>F182</f>
        <v>0</v>
      </c>
      <c r="G181" s="29">
        <f>G182</f>
        <v>0</v>
      </c>
      <c r="H181" s="17">
        <v>0</v>
      </c>
    </row>
    <row r="182" spans="1:8" ht="33.75">
      <c r="A182" s="56" t="s">
        <v>71</v>
      </c>
      <c r="B182" s="34" t="s">
        <v>5</v>
      </c>
      <c r="C182" s="34" t="s">
        <v>32</v>
      </c>
      <c r="D182" s="34" t="s">
        <v>339</v>
      </c>
      <c r="E182" s="34" t="s">
        <v>74</v>
      </c>
      <c r="F182" s="37">
        <f>F183</f>
        <v>0</v>
      </c>
      <c r="G182" s="29">
        <f>G183</f>
        <v>0</v>
      </c>
      <c r="H182" s="17">
        <v>0</v>
      </c>
    </row>
    <row r="183" spans="1:8" ht="33.75">
      <c r="A183" s="56" t="s">
        <v>72</v>
      </c>
      <c r="B183" s="34" t="s">
        <v>5</v>
      </c>
      <c r="C183" s="34" t="s">
        <v>32</v>
      </c>
      <c r="D183" s="34" t="s">
        <v>339</v>
      </c>
      <c r="E183" s="34" t="s">
        <v>73</v>
      </c>
      <c r="F183" s="37">
        <f>200-200</f>
        <v>0</v>
      </c>
      <c r="G183" s="29">
        <v>0</v>
      </c>
      <c r="H183" s="17">
        <v>0</v>
      </c>
    </row>
    <row r="184" spans="1:8" ht="12.75">
      <c r="A184" s="33" t="s">
        <v>208</v>
      </c>
      <c r="B184" s="34" t="s">
        <v>5</v>
      </c>
      <c r="C184" s="34" t="s">
        <v>32</v>
      </c>
      <c r="D184" s="34" t="s">
        <v>340</v>
      </c>
      <c r="E184" s="34"/>
      <c r="F184" s="37">
        <f>F185</f>
        <v>4000</v>
      </c>
      <c r="G184" s="28">
        <f>G185</f>
        <v>3924.123</v>
      </c>
      <c r="H184" s="17">
        <f t="shared" si="12"/>
        <v>98.103075</v>
      </c>
    </row>
    <row r="185" spans="1:8" ht="33.75">
      <c r="A185" s="35" t="s">
        <v>71</v>
      </c>
      <c r="B185" s="34" t="s">
        <v>5</v>
      </c>
      <c r="C185" s="34" t="s">
        <v>32</v>
      </c>
      <c r="D185" s="34" t="s">
        <v>340</v>
      </c>
      <c r="E185" s="34" t="s">
        <v>74</v>
      </c>
      <c r="F185" s="37">
        <f>F186</f>
        <v>4000</v>
      </c>
      <c r="G185" s="29">
        <f>G186</f>
        <v>3924.123</v>
      </c>
      <c r="H185" s="17">
        <f t="shared" si="12"/>
        <v>98.103075</v>
      </c>
    </row>
    <row r="186" spans="1:8" ht="33.75">
      <c r="A186" s="35" t="s">
        <v>72</v>
      </c>
      <c r="B186" s="34" t="s">
        <v>5</v>
      </c>
      <c r="C186" s="34" t="s">
        <v>32</v>
      </c>
      <c r="D186" s="34" t="s">
        <v>340</v>
      </c>
      <c r="E186" s="34" t="s">
        <v>73</v>
      </c>
      <c r="F186" s="37">
        <v>4000</v>
      </c>
      <c r="G186" s="29">
        <v>3924.123</v>
      </c>
      <c r="H186" s="17">
        <f t="shared" si="12"/>
        <v>98.103075</v>
      </c>
    </row>
    <row r="187" spans="1:8" ht="12.75">
      <c r="A187" s="33" t="s">
        <v>209</v>
      </c>
      <c r="B187" s="34" t="s">
        <v>5</v>
      </c>
      <c r="C187" s="34" t="s">
        <v>32</v>
      </c>
      <c r="D187" s="34" t="s">
        <v>341</v>
      </c>
      <c r="E187" s="34"/>
      <c r="F187" s="37">
        <f>F188</f>
        <v>0</v>
      </c>
      <c r="G187" s="29">
        <f>G188</f>
        <v>0</v>
      </c>
      <c r="H187" s="17">
        <v>0</v>
      </c>
    </row>
    <row r="188" spans="1:8" ht="33.75">
      <c r="A188" s="35" t="s">
        <v>71</v>
      </c>
      <c r="B188" s="34" t="s">
        <v>5</v>
      </c>
      <c r="C188" s="34" t="s">
        <v>32</v>
      </c>
      <c r="D188" s="34" t="s">
        <v>341</v>
      </c>
      <c r="E188" s="34" t="s">
        <v>74</v>
      </c>
      <c r="F188" s="37">
        <f>F189</f>
        <v>0</v>
      </c>
      <c r="G188" s="29">
        <f>G189</f>
        <v>0</v>
      </c>
      <c r="H188" s="17">
        <v>0</v>
      </c>
    </row>
    <row r="189" spans="1:8" ht="33.75">
      <c r="A189" s="35" t="s">
        <v>72</v>
      </c>
      <c r="B189" s="34" t="s">
        <v>5</v>
      </c>
      <c r="C189" s="34" t="s">
        <v>32</v>
      </c>
      <c r="D189" s="34" t="s">
        <v>341</v>
      </c>
      <c r="E189" s="34" t="s">
        <v>73</v>
      </c>
      <c r="F189" s="37">
        <v>0</v>
      </c>
      <c r="G189" s="29">
        <v>0</v>
      </c>
      <c r="H189" s="17">
        <v>0</v>
      </c>
    </row>
    <row r="190" spans="1:8" ht="45">
      <c r="A190" s="33" t="s">
        <v>210</v>
      </c>
      <c r="B190" s="34" t="s">
        <v>5</v>
      </c>
      <c r="C190" s="34" t="s">
        <v>32</v>
      </c>
      <c r="D190" s="34" t="s">
        <v>342</v>
      </c>
      <c r="E190" s="34"/>
      <c r="F190" s="37">
        <f>F191</f>
        <v>5124</v>
      </c>
      <c r="G190" s="29">
        <f>G191</f>
        <v>5124</v>
      </c>
      <c r="H190" s="17">
        <f aca="true" t="shared" si="16" ref="H190:H201">G190/F190*100</f>
        <v>100</v>
      </c>
    </row>
    <row r="191" spans="1:8" ht="33.75">
      <c r="A191" s="35" t="s">
        <v>71</v>
      </c>
      <c r="B191" s="34" t="s">
        <v>5</v>
      </c>
      <c r="C191" s="34" t="s">
        <v>32</v>
      </c>
      <c r="D191" s="34" t="s">
        <v>342</v>
      </c>
      <c r="E191" s="34" t="s">
        <v>74</v>
      </c>
      <c r="F191" s="37">
        <f>F192</f>
        <v>5124</v>
      </c>
      <c r="G191" s="28">
        <f>G192</f>
        <v>5124</v>
      </c>
      <c r="H191" s="17">
        <f t="shared" si="16"/>
        <v>100</v>
      </c>
    </row>
    <row r="192" spans="1:8" ht="33.75">
      <c r="A192" s="35" t="s">
        <v>72</v>
      </c>
      <c r="B192" s="34" t="s">
        <v>5</v>
      </c>
      <c r="C192" s="34" t="s">
        <v>32</v>
      </c>
      <c r="D192" s="34" t="s">
        <v>342</v>
      </c>
      <c r="E192" s="34" t="s">
        <v>73</v>
      </c>
      <c r="F192" s="37">
        <v>5124</v>
      </c>
      <c r="G192" s="29">
        <v>5124</v>
      </c>
      <c r="H192" s="17">
        <f t="shared" si="16"/>
        <v>100</v>
      </c>
    </row>
    <row r="193" spans="1:8" ht="45">
      <c r="A193" s="33" t="s">
        <v>211</v>
      </c>
      <c r="B193" s="34" t="s">
        <v>5</v>
      </c>
      <c r="C193" s="34" t="s">
        <v>32</v>
      </c>
      <c r="D193" s="34" t="s">
        <v>343</v>
      </c>
      <c r="E193" s="34"/>
      <c r="F193" s="37">
        <f>F194</f>
        <v>1570</v>
      </c>
      <c r="G193" s="29">
        <f>G194</f>
        <v>1565.85</v>
      </c>
      <c r="H193" s="17">
        <f t="shared" si="16"/>
        <v>99.73566878980891</v>
      </c>
    </row>
    <row r="194" spans="1:8" ht="33.75">
      <c r="A194" s="35" t="s">
        <v>71</v>
      </c>
      <c r="B194" s="34" t="s">
        <v>5</v>
      </c>
      <c r="C194" s="34" t="s">
        <v>32</v>
      </c>
      <c r="D194" s="34" t="s">
        <v>343</v>
      </c>
      <c r="E194" s="34" t="s">
        <v>74</v>
      </c>
      <c r="F194" s="37">
        <f>F195</f>
        <v>1570</v>
      </c>
      <c r="G194" s="29">
        <f>G195</f>
        <v>1565.85</v>
      </c>
      <c r="H194" s="17">
        <f t="shared" si="16"/>
        <v>99.73566878980891</v>
      </c>
    </row>
    <row r="195" spans="1:8" ht="33.75">
      <c r="A195" s="35" t="s">
        <v>72</v>
      </c>
      <c r="B195" s="34" t="s">
        <v>5</v>
      </c>
      <c r="C195" s="34" t="s">
        <v>32</v>
      </c>
      <c r="D195" s="34" t="s">
        <v>343</v>
      </c>
      <c r="E195" s="34" t="s">
        <v>73</v>
      </c>
      <c r="F195" s="37">
        <v>1570</v>
      </c>
      <c r="G195" s="36">
        <v>1565.85</v>
      </c>
      <c r="H195" s="17">
        <f t="shared" si="16"/>
        <v>99.73566878980891</v>
      </c>
    </row>
    <row r="196" spans="1:8" ht="101.25">
      <c r="A196" s="35" t="s">
        <v>131</v>
      </c>
      <c r="B196" s="34" t="s">
        <v>5</v>
      </c>
      <c r="C196" s="34" t="s">
        <v>32</v>
      </c>
      <c r="D196" s="34" t="s">
        <v>344</v>
      </c>
      <c r="E196" s="34"/>
      <c r="F196" s="37">
        <f>F197+F209</f>
        <v>72594</v>
      </c>
      <c r="G196" s="37">
        <f>G197+G209</f>
        <v>67886.622</v>
      </c>
      <c r="H196" s="17">
        <f t="shared" si="16"/>
        <v>93.51547235308703</v>
      </c>
    </row>
    <row r="197" spans="1:8" ht="67.5">
      <c r="A197" s="33" t="s">
        <v>212</v>
      </c>
      <c r="B197" s="34" t="s">
        <v>5</v>
      </c>
      <c r="C197" s="34" t="s">
        <v>32</v>
      </c>
      <c r="D197" s="34" t="s">
        <v>345</v>
      </c>
      <c r="E197" s="34"/>
      <c r="F197" s="37">
        <f>F198+F203+F206</f>
        <v>34675</v>
      </c>
      <c r="G197" s="37">
        <f>G198+G203+G206</f>
        <v>32394.127</v>
      </c>
      <c r="H197" s="17">
        <f t="shared" si="16"/>
        <v>93.4221398702235</v>
      </c>
    </row>
    <row r="198" spans="1:8" ht="33.75">
      <c r="A198" s="33" t="s">
        <v>213</v>
      </c>
      <c r="B198" s="34" t="s">
        <v>5</v>
      </c>
      <c r="C198" s="34" t="s">
        <v>32</v>
      </c>
      <c r="D198" s="34" t="s">
        <v>346</v>
      </c>
      <c r="E198" s="34"/>
      <c r="F198" s="37">
        <f>F199+F202</f>
        <v>20195</v>
      </c>
      <c r="G198" s="37">
        <f>G199+G202</f>
        <v>18643.356</v>
      </c>
      <c r="H198" s="17">
        <f t="shared" si="16"/>
        <v>92.31669225055707</v>
      </c>
    </row>
    <row r="199" spans="1:8" ht="33.75">
      <c r="A199" s="35" t="s">
        <v>71</v>
      </c>
      <c r="B199" s="34" t="s">
        <v>5</v>
      </c>
      <c r="C199" s="34" t="s">
        <v>32</v>
      </c>
      <c r="D199" s="34" t="s">
        <v>346</v>
      </c>
      <c r="E199" s="34" t="s">
        <v>74</v>
      </c>
      <c r="F199" s="37">
        <f>F200</f>
        <v>19492</v>
      </c>
      <c r="G199" s="37">
        <f>G200</f>
        <v>18073.363</v>
      </c>
      <c r="H199" s="17">
        <f t="shared" si="16"/>
        <v>92.7219525959368</v>
      </c>
    </row>
    <row r="200" spans="1:8" ht="33.75">
      <c r="A200" s="35" t="s">
        <v>72</v>
      </c>
      <c r="B200" s="34" t="s">
        <v>5</v>
      </c>
      <c r="C200" s="34" t="s">
        <v>32</v>
      </c>
      <c r="D200" s="34" t="s">
        <v>346</v>
      </c>
      <c r="E200" s="34" t="s">
        <v>73</v>
      </c>
      <c r="F200" s="37">
        <v>19492</v>
      </c>
      <c r="G200" s="37">
        <v>18073.363</v>
      </c>
      <c r="H200" s="17">
        <f t="shared" si="16"/>
        <v>92.7219525959368</v>
      </c>
    </row>
    <row r="201" spans="1:8" ht="12.75">
      <c r="A201" s="52" t="s">
        <v>87</v>
      </c>
      <c r="B201" s="34" t="s">
        <v>5</v>
      </c>
      <c r="C201" s="34" t="s">
        <v>32</v>
      </c>
      <c r="D201" s="34" t="s">
        <v>346</v>
      </c>
      <c r="E201" s="34" t="s">
        <v>88</v>
      </c>
      <c r="F201" s="37">
        <f>F202</f>
        <v>703</v>
      </c>
      <c r="G201" s="29">
        <f>G202</f>
        <v>569.993</v>
      </c>
      <c r="H201" s="17">
        <f t="shared" si="16"/>
        <v>81.0800853485064</v>
      </c>
    </row>
    <row r="202" spans="1:8" ht="12.75">
      <c r="A202" s="35" t="s">
        <v>27</v>
      </c>
      <c r="B202" s="34" t="s">
        <v>5</v>
      </c>
      <c r="C202" s="34" t="s">
        <v>32</v>
      </c>
      <c r="D202" s="34" t="s">
        <v>346</v>
      </c>
      <c r="E202" s="34" t="s">
        <v>65</v>
      </c>
      <c r="F202" s="37">
        <v>703</v>
      </c>
      <c r="G202" s="29">
        <v>569.993</v>
      </c>
      <c r="H202" s="17">
        <f aca="true" t="shared" si="17" ref="H202:H311">G202/F202*100</f>
        <v>81.0800853485064</v>
      </c>
    </row>
    <row r="203" spans="1:8" ht="78.75">
      <c r="A203" s="38" t="s">
        <v>214</v>
      </c>
      <c r="B203" s="34" t="s">
        <v>5</v>
      </c>
      <c r="C203" s="34" t="s">
        <v>32</v>
      </c>
      <c r="D203" s="34" t="s">
        <v>347</v>
      </c>
      <c r="E203" s="34"/>
      <c r="F203" s="37">
        <f>F204</f>
        <v>8505</v>
      </c>
      <c r="G203" s="29">
        <f>G204</f>
        <v>8078.334</v>
      </c>
      <c r="H203" s="17">
        <f t="shared" si="17"/>
        <v>94.98335097001764</v>
      </c>
    </row>
    <row r="204" spans="1:8" ht="12.75">
      <c r="A204" s="52" t="s">
        <v>87</v>
      </c>
      <c r="B204" s="34" t="s">
        <v>5</v>
      </c>
      <c r="C204" s="34" t="s">
        <v>32</v>
      </c>
      <c r="D204" s="34" t="s">
        <v>347</v>
      </c>
      <c r="E204" s="34" t="s">
        <v>88</v>
      </c>
      <c r="F204" s="37">
        <f>F205</f>
        <v>8505</v>
      </c>
      <c r="G204" s="29">
        <f>G205</f>
        <v>8078.334</v>
      </c>
      <c r="H204" s="17">
        <f t="shared" si="17"/>
        <v>94.98335097001764</v>
      </c>
    </row>
    <row r="205" spans="1:8" ht="12.75">
      <c r="A205" s="35" t="s">
        <v>27</v>
      </c>
      <c r="B205" s="34" t="s">
        <v>5</v>
      </c>
      <c r="C205" s="34" t="s">
        <v>32</v>
      </c>
      <c r="D205" s="34" t="s">
        <v>347</v>
      </c>
      <c r="E205" s="34" t="s">
        <v>65</v>
      </c>
      <c r="F205" s="37">
        <v>8505</v>
      </c>
      <c r="G205" s="28">
        <v>8078.334</v>
      </c>
      <c r="H205" s="17">
        <f t="shared" si="17"/>
        <v>94.98335097001764</v>
      </c>
    </row>
    <row r="206" spans="1:8" ht="56.25">
      <c r="A206" s="33" t="s">
        <v>215</v>
      </c>
      <c r="B206" s="34" t="s">
        <v>5</v>
      </c>
      <c r="C206" s="34" t="s">
        <v>32</v>
      </c>
      <c r="D206" s="34" t="s">
        <v>348</v>
      </c>
      <c r="E206" s="34"/>
      <c r="F206" s="37">
        <f>F207</f>
        <v>5975</v>
      </c>
      <c r="G206" s="29">
        <f>G207</f>
        <v>5672.437</v>
      </c>
      <c r="H206" s="17">
        <f t="shared" si="17"/>
        <v>94.9361841004184</v>
      </c>
    </row>
    <row r="207" spans="1:8" ht="12.75">
      <c r="A207" s="52" t="s">
        <v>87</v>
      </c>
      <c r="B207" s="34" t="s">
        <v>5</v>
      </c>
      <c r="C207" s="34" t="s">
        <v>32</v>
      </c>
      <c r="D207" s="34" t="s">
        <v>348</v>
      </c>
      <c r="E207" s="34" t="s">
        <v>88</v>
      </c>
      <c r="F207" s="37">
        <f>F208</f>
        <v>5975</v>
      </c>
      <c r="G207" s="29">
        <f>G208</f>
        <v>5672.437</v>
      </c>
      <c r="H207" s="17">
        <f t="shared" si="17"/>
        <v>94.9361841004184</v>
      </c>
    </row>
    <row r="208" spans="1:8" ht="12.75">
      <c r="A208" s="35" t="s">
        <v>27</v>
      </c>
      <c r="B208" s="34" t="s">
        <v>5</v>
      </c>
      <c r="C208" s="34" t="s">
        <v>32</v>
      </c>
      <c r="D208" s="34" t="s">
        <v>348</v>
      </c>
      <c r="E208" s="34" t="s">
        <v>65</v>
      </c>
      <c r="F208" s="37">
        <v>5975</v>
      </c>
      <c r="G208" s="29">
        <v>5672.437</v>
      </c>
      <c r="H208" s="17">
        <f t="shared" si="17"/>
        <v>94.9361841004184</v>
      </c>
    </row>
    <row r="209" spans="1:8" ht="45">
      <c r="A209" s="33" t="s">
        <v>216</v>
      </c>
      <c r="B209" s="34" t="s">
        <v>5</v>
      </c>
      <c r="C209" s="34" t="s">
        <v>32</v>
      </c>
      <c r="D209" s="34" t="s">
        <v>349</v>
      </c>
      <c r="E209" s="34"/>
      <c r="F209" s="37">
        <f>F210+F213+F216</f>
        <v>37919</v>
      </c>
      <c r="G209" s="37">
        <f>G210+G213+G216</f>
        <v>35492.494999999995</v>
      </c>
      <c r="H209" s="17">
        <f t="shared" si="17"/>
        <v>93.60082016930825</v>
      </c>
    </row>
    <row r="210" spans="1:8" ht="67.5">
      <c r="A210" s="33" t="s">
        <v>132</v>
      </c>
      <c r="B210" s="34" t="s">
        <v>5</v>
      </c>
      <c r="C210" s="34" t="s">
        <v>32</v>
      </c>
      <c r="D210" s="34" t="s">
        <v>350</v>
      </c>
      <c r="E210" s="34"/>
      <c r="F210" s="37">
        <f>F211</f>
        <v>5290</v>
      </c>
      <c r="G210" s="37">
        <f>G211</f>
        <v>3848.605</v>
      </c>
      <c r="H210" s="17">
        <f t="shared" si="17"/>
        <v>72.75245746691871</v>
      </c>
    </row>
    <row r="211" spans="1:8" ht="33.75">
      <c r="A211" s="35" t="s">
        <v>71</v>
      </c>
      <c r="B211" s="34" t="s">
        <v>5</v>
      </c>
      <c r="C211" s="34" t="s">
        <v>32</v>
      </c>
      <c r="D211" s="34" t="s">
        <v>350</v>
      </c>
      <c r="E211" s="34" t="s">
        <v>74</v>
      </c>
      <c r="F211" s="37">
        <f>F212</f>
        <v>5290</v>
      </c>
      <c r="G211" s="29">
        <f>G212</f>
        <v>3848.605</v>
      </c>
      <c r="H211" s="17">
        <f t="shared" si="17"/>
        <v>72.75245746691871</v>
      </c>
    </row>
    <row r="212" spans="1:8" ht="33.75">
      <c r="A212" s="35" t="s">
        <v>72</v>
      </c>
      <c r="B212" s="34" t="s">
        <v>5</v>
      </c>
      <c r="C212" s="34" t="s">
        <v>32</v>
      </c>
      <c r="D212" s="34" t="s">
        <v>350</v>
      </c>
      <c r="E212" s="34" t="s">
        <v>73</v>
      </c>
      <c r="F212" s="37">
        <v>5290</v>
      </c>
      <c r="G212" s="29">
        <v>3848.605</v>
      </c>
      <c r="H212" s="17">
        <f t="shared" si="17"/>
        <v>72.75245746691871</v>
      </c>
    </row>
    <row r="213" spans="1:8" ht="78.75">
      <c r="A213" s="35" t="s">
        <v>217</v>
      </c>
      <c r="B213" s="34" t="s">
        <v>5</v>
      </c>
      <c r="C213" s="34" t="s">
        <v>32</v>
      </c>
      <c r="D213" s="34" t="s">
        <v>351</v>
      </c>
      <c r="E213" s="34"/>
      <c r="F213" s="37">
        <f>F214</f>
        <v>18645</v>
      </c>
      <c r="G213" s="29">
        <f>G214</f>
        <v>17704</v>
      </c>
      <c r="H213" s="17">
        <f t="shared" si="17"/>
        <v>94.95307052829178</v>
      </c>
    </row>
    <row r="214" spans="1:8" ht="33.75">
      <c r="A214" s="35" t="s">
        <v>71</v>
      </c>
      <c r="B214" s="34" t="s">
        <v>5</v>
      </c>
      <c r="C214" s="34" t="s">
        <v>32</v>
      </c>
      <c r="D214" s="34" t="s">
        <v>351</v>
      </c>
      <c r="E214" s="34" t="s">
        <v>74</v>
      </c>
      <c r="F214" s="37">
        <f>F215</f>
        <v>18645</v>
      </c>
      <c r="G214" s="29">
        <f>G215</f>
        <v>17704</v>
      </c>
      <c r="H214" s="17">
        <f t="shared" si="17"/>
        <v>94.95307052829178</v>
      </c>
    </row>
    <row r="215" spans="1:8" ht="33.75">
      <c r="A215" s="35" t="s">
        <v>72</v>
      </c>
      <c r="B215" s="34" t="s">
        <v>5</v>
      </c>
      <c r="C215" s="34" t="s">
        <v>32</v>
      </c>
      <c r="D215" s="34" t="s">
        <v>351</v>
      </c>
      <c r="E215" s="34" t="s">
        <v>73</v>
      </c>
      <c r="F215" s="37">
        <v>18645</v>
      </c>
      <c r="G215" s="29">
        <v>17704</v>
      </c>
      <c r="H215" s="17">
        <f t="shared" si="17"/>
        <v>94.95307052829178</v>
      </c>
    </row>
    <row r="216" spans="1:8" ht="78.75">
      <c r="A216" s="35" t="s">
        <v>218</v>
      </c>
      <c r="B216" s="34" t="s">
        <v>5</v>
      </c>
      <c r="C216" s="34" t="s">
        <v>32</v>
      </c>
      <c r="D216" s="34" t="s">
        <v>352</v>
      </c>
      <c r="E216" s="34"/>
      <c r="F216" s="37">
        <f>F217</f>
        <v>13984</v>
      </c>
      <c r="G216" s="29">
        <f>G217</f>
        <v>13939.89</v>
      </c>
      <c r="H216" s="17">
        <f t="shared" si="17"/>
        <v>99.6845680778032</v>
      </c>
    </row>
    <row r="217" spans="1:8" ht="33.75">
      <c r="A217" s="35" t="s">
        <v>71</v>
      </c>
      <c r="B217" s="34" t="s">
        <v>5</v>
      </c>
      <c r="C217" s="34" t="s">
        <v>32</v>
      </c>
      <c r="D217" s="34" t="s">
        <v>352</v>
      </c>
      <c r="E217" s="34" t="s">
        <v>74</v>
      </c>
      <c r="F217" s="37">
        <f>F218</f>
        <v>13984</v>
      </c>
      <c r="G217" s="29">
        <f>G218</f>
        <v>13939.89</v>
      </c>
      <c r="H217" s="17">
        <f t="shared" si="17"/>
        <v>99.6845680778032</v>
      </c>
    </row>
    <row r="218" spans="1:8" ht="33.75">
      <c r="A218" s="35" t="s">
        <v>72</v>
      </c>
      <c r="B218" s="34" t="s">
        <v>5</v>
      </c>
      <c r="C218" s="34" t="s">
        <v>32</v>
      </c>
      <c r="D218" s="34" t="s">
        <v>352</v>
      </c>
      <c r="E218" s="34" t="s">
        <v>73</v>
      </c>
      <c r="F218" s="37">
        <v>13984</v>
      </c>
      <c r="G218" s="29">
        <v>13939.89</v>
      </c>
      <c r="H218" s="17">
        <f t="shared" si="17"/>
        <v>99.6845680778032</v>
      </c>
    </row>
    <row r="219" spans="1:8" ht="33.75">
      <c r="A219" s="56" t="s">
        <v>133</v>
      </c>
      <c r="B219" s="34" t="s">
        <v>5</v>
      </c>
      <c r="C219" s="34" t="s">
        <v>32</v>
      </c>
      <c r="D219" s="34" t="s">
        <v>353</v>
      </c>
      <c r="E219" s="34"/>
      <c r="F219" s="37">
        <f>F220</f>
        <v>10101.5</v>
      </c>
      <c r="G219" s="37">
        <f>G220</f>
        <v>7633.998</v>
      </c>
      <c r="H219" s="17">
        <f t="shared" si="17"/>
        <v>75.57291491362669</v>
      </c>
    </row>
    <row r="220" spans="1:8" ht="45">
      <c r="A220" s="55" t="s">
        <v>219</v>
      </c>
      <c r="B220" s="34" t="s">
        <v>5</v>
      </c>
      <c r="C220" s="34" t="s">
        <v>32</v>
      </c>
      <c r="D220" s="34" t="s">
        <v>354</v>
      </c>
      <c r="E220" s="34"/>
      <c r="F220" s="37">
        <f>F221+F224+F227+F230+F233+F236+F239</f>
        <v>10101.5</v>
      </c>
      <c r="G220" s="37">
        <f>G221+G224+G227+G230+G233+G236+G239</f>
        <v>7633.998</v>
      </c>
      <c r="H220" s="17">
        <f t="shared" si="17"/>
        <v>75.57291491362669</v>
      </c>
    </row>
    <row r="221" spans="1:8" ht="22.5">
      <c r="A221" s="33" t="s">
        <v>134</v>
      </c>
      <c r="B221" s="34" t="s">
        <v>5</v>
      </c>
      <c r="C221" s="34" t="s">
        <v>32</v>
      </c>
      <c r="D221" s="34" t="s">
        <v>355</v>
      </c>
      <c r="E221" s="34"/>
      <c r="F221" s="37">
        <f>F222</f>
        <v>1499.1</v>
      </c>
      <c r="G221" s="29">
        <f>G222</f>
        <v>1470.161</v>
      </c>
      <c r="H221" s="17">
        <f t="shared" si="17"/>
        <v>98.06957507838037</v>
      </c>
    </row>
    <row r="222" spans="1:8" ht="33.75">
      <c r="A222" s="56" t="s">
        <v>71</v>
      </c>
      <c r="B222" s="34" t="s">
        <v>5</v>
      </c>
      <c r="C222" s="34" t="s">
        <v>32</v>
      </c>
      <c r="D222" s="34" t="s">
        <v>355</v>
      </c>
      <c r="E222" s="45">
        <v>200</v>
      </c>
      <c r="F222" s="37">
        <f>F223</f>
        <v>1499.1</v>
      </c>
      <c r="G222" s="29">
        <f>G223</f>
        <v>1470.161</v>
      </c>
      <c r="H222" s="17">
        <f t="shared" si="17"/>
        <v>98.06957507838037</v>
      </c>
    </row>
    <row r="223" spans="1:8" ht="33.75">
      <c r="A223" s="56" t="s">
        <v>72</v>
      </c>
      <c r="B223" s="34" t="s">
        <v>5</v>
      </c>
      <c r="C223" s="34" t="s">
        <v>32</v>
      </c>
      <c r="D223" s="34" t="s">
        <v>355</v>
      </c>
      <c r="E223" s="45">
        <v>240</v>
      </c>
      <c r="F223" s="37">
        <v>1499.1</v>
      </c>
      <c r="G223" s="30">
        <v>1470.161</v>
      </c>
      <c r="H223" s="17">
        <f t="shared" si="17"/>
        <v>98.06957507838037</v>
      </c>
    </row>
    <row r="224" spans="1:8" ht="45">
      <c r="A224" s="33" t="s">
        <v>220</v>
      </c>
      <c r="B224" s="34" t="s">
        <v>5</v>
      </c>
      <c r="C224" s="34" t="s">
        <v>32</v>
      </c>
      <c r="D224" s="34" t="s">
        <v>356</v>
      </c>
      <c r="E224" s="45"/>
      <c r="F224" s="37">
        <f>F225</f>
        <v>2893.4</v>
      </c>
      <c r="G224" s="37">
        <f>G225</f>
        <v>2893.426</v>
      </c>
      <c r="H224" s="17">
        <f t="shared" si="17"/>
        <v>100.00089859680652</v>
      </c>
    </row>
    <row r="225" spans="1:8" ht="33.75">
      <c r="A225" s="56" t="s">
        <v>71</v>
      </c>
      <c r="B225" s="34" t="s">
        <v>5</v>
      </c>
      <c r="C225" s="34" t="s">
        <v>32</v>
      </c>
      <c r="D225" s="34" t="s">
        <v>356</v>
      </c>
      <c r="E225" s="45">
        <v>200</v>
      </c>
      <c r="F225" s="37">
        <f>F226</f>
        <v>2893.4</v>
      </c>
      <c r="G225" s="39">
        <f>G226</f>
        <v>2893.426</v>
      </c>
      <c r="H225" s="17">
        <f t="shared" si="17"/>
        <v>100.00089859680652</v>
      </c>
    </row>
    <row r="226" spans="1:8" ht="33.75">
      <c r="A226" s="56" t="s">
        <v>72</v>
      </c>
      <c r="B226" s="34" t="s">
        <v>5</v>
      </c>
      <c r="C226" s="34" t="s">
        <v>32</v>
      </c>
      <c r="D226" s="34" t="s">
        <v>356</v>
      </c>
      <c r="E226" s="45">
        <v>240</v>
      </c>
      <c r="F226" s="37">
        <v>2893.4</v>
      </c>
      <c r="G226" s="39">
        <v>2893.426</v>
      </c>
      <c r="H226" s="17">
        <f t="shared" si="17"/>
        <v>100.00089859680652</v>
      </c>
    </row>
    <row r="227" spans="1:8" ht="12.75">
      <c r="A227" s="55" t="s">
        <v>221</v>
      </c>
      <c r="B227" s="34" t="s">
        <v>5</v>
      </c>
      <c r="C227" s="34" t="s">
        <v>32</v>
      </c>
      <c r="D227" s="34" t="s">
        <v>357</v>
      </c>
      <c r="E227" s="45"/>
      <c r="F227" s="37">
        <f>F228</f>
        <v>220</v>
      </c>
      <c r="G227" s="37">
        <f>G228</f>
        <v>218.368</v>
      </c>
      <c r="H227" s="17">
        <f t="shared" si="17"/>
        <v>99.25818181818181</v>
      </c>
    </row>
    <row r="228" spans="1:8" ht="33.75">
      <c r="A228" s="56" t="s">
        <v>71</v>
      </c>
      <c r="B228" s="34" t="s">
        <v>5</v>
      </c>
      <c r="C228" s="34" t="s">
        <v>32</v>
      </c>
      <c r="D228" s="34" t="s">
        <v>357</v>
      </c>
      <c r="E228" s="45">
        <v>200</v>
      </c>
      <c r="F228" s="37">
        <f>F229</f>
        <v>220</v>
      </c>
      <c r="G228" s="29">
        <f>G229</f>
        <v>218.368</v>
      </c>
      <c r="H228" s="17">
        <f t="shared" si="17"/>
        <v>99.25818181818181</v>
      </c>
    </row>
    <row r="229" spans="1:8" ht="33.75">
      <c r="A229" s="56" t="s">
        <v>72</v>
      </c>
      <c r="B229" s="34" t="s">
        <v>5</v>
      </c>
      <c r="C229" s="34" t="s">
        <v>32</v>
      </c>
      <c r="D229" s="34" t="s">
        <v>357</v>
      </c>
      <c r="E229" s="45">
        <v>240</v>
      </c>
      <c r="F229" s="37">
        <v>220</v>
      </c>
      <c r="G229" s="29">
        <v>218.368</v>
      </c>
      <c r="H229" s="17">
        <f t="shared" si="17"/>
        <v>99.25818181818181</v>
      </c>
    </row>
    <row r="230" spans="1:8" ht="12.75">
      <c r="A230" s="33" t="s">
        <v>222</v>
      </c>
      <c r="B230" s="34" t="s">
        <v>5</v>
      </c>
      <c r="C230" s="34" t="s">
        <v>32</v>
      </c>
      <c r="D230" s="34" t="s">
        <v>358</v>
      </c>
      <c r="E230" s="45"/>
      <c r="F230" s="37">
        <f>F231</f>
        <v>3800</v>
      </c>
      <c r="G230" s="37">
        <f>G231</f>
        <v>1372.04</v>
      </c>
      <c r="H230" s="17">
        <f t="shared" si="17"/>
        <v>36.10631578947368</v>
      </c>
    </row>
    <row r="231" spans="1:8" ht="33.75">
      <c r="A231" s="35" t="s">
        <v>71</v>
      </c>
      <c r="B231" s="34" t="s">
        <v>5</v>
      </c>
      <c r="C231" s="34" t="s">
        <v>32</v>
      </c>
      <c r="D231" s="34" t="s">
        <v>358</v>
      </c>
      <c r="E231" s="45">
        <v>200</v>
      </c>
      <c r="F231" s="37">
        <f>F232</f>
        <v>3800</v>
      </c>
      <c r="G231" s="29">
        <f>G232</f>
        <v>1372.04</v>
      </c>
      <c r="H231" s="17">
        <f t="shared" si="17"/>
        <v>36.10631578947368</v>
      </c>
    </row>
    <row r="232" spans="1:8" ht="33.75">
      <c r="A232" s="35" t="s">
        <v>72</v>
      </c>
      <c r="B232" s="34" t="s">
        <v>5</v>
      </c>
      <c r="C232" s="34" t="s">
        <v>32</v>
      </c>
      <c r="D232" s="34" t="s">
        <v>358</v>
      </c>
      <c r="E232" s="45">
        <v>240</v>
      </c>
      <c r="F232" s="37">
        <v>3800</v>
      </c>
      <c r="G232" s="29">
        <v>1372.04</v>
      </c>
      <c r="H232" s="17">
        <f t="shared" si="17"/>
        <v>36.10631578947368</v>
      </c>
    </row>
    <row r="233" spans="1:8" ht="12.75">
      <c r="A233" s="33" t="s">
        <v>223</v>
      </c>
      <c r="B233" s="34" t="s">
        <v>5</v>
      </c>
      <c r="C233" s="34" t="s">
        <v>32</v>
      </c>
      <c r="D233" s="34" t="s">
        <v>359</v>
      </c>
      <c r="E233" s="45"/>
      <c r="F233" s="37">
        <f>F234</f>
        <v>850</v>
      </c>
      <c r="G233" s="37">
        <f>G234</f>
        <v>841.003</v>
      </c>
      <c r="H233" s="17">
        <f t="shared" si="17"/>
        <v>98.9415294117647</v>
      </c>
    </row>
    <row r="234" spans="1:8" ht="33.75">
      <c r="A234" s="35" t="s">
        <v>71</v>
      </c>
      <c r="B234" s="34" t="s">
        <v>5</v>
      </c>
      <c r="C234" s="34" t="s">
        <v>32</v>
      </c>
      <c r="D234" s="34" t="s">
        <v>359</v>
      </c>
      <c r="E234" s="45">
        <v>200</v>
      </c>
      <c r="F234" s="37">
        <f>F235</f>
        <v>850</v>
      </c>
      <c r="G234" s="29">
        <f>G235</f>
        <v>841.003</v>
      </c>
      <c r="H234" s="17">
        <f t="shared" si="17"/>
        <v>98.9415294117647</v>
      </c>
    </row>
    <row r="235" spans="1:8" ht="33.75">
      <c r="A235" s="35" t="s">
        <v>72</v>
      </c>
      <c r="B235" s="34" t="s">
        <v>5</v>
      </c>
      <c r="C235" s="34" t="s">
        <v>32</v>
      </c>
      <c r="D235" s="34" t="s">
        <v>359</v>
      </c>
      <c r="E235" s="45">
        <v>240</v>
      </c>
      <c r="F235" s="37">
        <v>850</v>
      </c>
      <c r="G235" s="29">
        <v>841.003</v>
      </c>
      <c r="H235" s="17">
        <f t="shared" si="17"/>
        <v>98.9415294117647</v>
      </c>
    </row>
    <row r="236" spans="1:8" ht="33.75">
      <c r="A236" s="55" t="s">
        <v>135</v>
      </c>
      <c r="B236" s="34" t="s">
        <v>5</v>
      </c>
      <c r="C236" s="34" t="s">
        <v>32</v>
      </c>
      <c r="D236" s="34" t="s">
        <v>360</v>
      </c>
      <c r="E236" s="45"/>
      <c r="F236" s="37">
        <f>F237</f>
        <v>500</v>
      </c>
      <c r="G236" s="37">
        <f>G237</f>
        <v>500</v>
      </c>
      <c r="H236" s="17">
        <f t="shared" si="17"/>
        <v>100</v>
      </c>
    </row>
    <row r="237" spans="1:8" ht="33.75">
      <c r="A237" s="56" t="s">
        <v>71</v>
      </c>
      <c r="B237" s="34" t="s">
        <v>5</v>
      </c>
      <c r="C237" s="34" t="s">
        <v>32</v>
      </c>
      <c r="D237" s="34" t="s">
        <v>360</v>
      </c>
      <c r="E237" s="45">
        <v>200</v>
      </c>
      <c r="F237" s="37">
        <f>F238</f>
        <v>500</v>
      </c>
      <c r="G237" s="29">
        <f>G238</f>
        <v>500</v>
      </c>
      <c r="H237" s="17">
        <f t="shared" si="17"/>
        <v>100</v>
      </c>
    </row>
    <row r="238" spans="1:8" ht="33.75">
      <c r="A238" s="56" t="s">
        <v>72</v>
      </c>
      <c r="B238" s="34" t="s">
        <v>5</v>
      </c>
      <c r="C238" s="34" t="s">
        <v>32</v>
      </c>
      <c r="D238" s="34" t="s">
        <v>360</v>
      </c>
      <c r="E238" s="45">
        <v>240</v>
      </c>
      <c r="F238" s="37">
        <v>500</v>
      </c>
      <c r="G238" s="29">
        <v>500</v>
      </c>
      <c r="H238" s="17">
        <f t="shared" si="17"/>
        <v>100</v>
      </c>
    </row>
    <row r="239" spans="1:8" ht="22.5">
      <c r="A239" s="55" t="s">
        <v>224</v>
      </c>
      <c r="B239" s="34" t="s">
        <v>5</v>
      </c>
      <c r="C239" s="34" t="s">
        <v>32</v>
      </c>
      <c r="D239" s="34" t="s">
        <v>361</v>
      </c>
      <c r="E239" s="45"/>
      <c r="F239" s="37">
        <f>F240</f>
        <v>339</v>
      </c>
      <c r="G239" s="29">
        <f>G240</f>
        <v>339</v>
      </c>
      <c r="H239" s="17">
        <f t="shared" si="17"/>
        <v>100</v>
      </c>
    </row>
    <row r="240" spans="1:8" ht="33.75">
      <c r="A240" s="56" t="s">
        <v>71</v>
      </c>
      <c r="B240" s="34" t="s">
        <v>5</v>
      </c>
      <c r="C240" s="34" t="s">
        <v>32</v>
      </c>
      <c r="D240" s="34" t="s">
        <v>361</v>
      </c>
      <c r="E240" s="45">
        <v>200</v>
      </c>
      <c r="F240" s="37">
        <f>F241</f>
        <v>339</v>
      </c>
      <c r="G240" s="28">
        <f>G241</f>
        <v>339</v>
      </c>
      <c r="H240" s="17">
        <f t="shared" si="17"/>
        <v>100</v>
      </c>
    </row>
    <row r="241" spans="1:8" ht="33.75">
      <c r="A241" s="56" t="s">
        <v>72</v>
      </c>
      <c r="B241" s="34" t="s">
        <v>5</v>
      </c>
      <c r="C241" s="34" t="s">
        <v>32</v>
      </c>
      <c r="D241" s="34" t="s">
        <v>361</v>
      </c>
      <c r="E241" s="45">
        <v>240</v>
      </c>
      <c r="F241" s="37">
        <v>339</v>
      </c>
      <c r="G241" s="28">
        <v>339</v>
      </c>
      <c r="H241" s="17">
        <f t="shared" si="17"/>
        <v>100</v>
      </c>
    </row>
    <row r="242" spans="1:8" ht="22.5">
      <c r="A242" s="35" t="s">
        <v>22</v>
      </c>
      <c r="B242" s="34" t="s">
        <v>5</v>
      </c>
      <c r="C242" s="34" t="s">
        <v>7</v>
      </c>
      <c r="D242" s="34"/>
      <c r="E242" s="34"/>
      <c r="F242" s="37">
        <v>1976.05</v>
      </c>
      <c r="G242" s="37">
        <f>G243+G252</f>
        <v>1544.673</v>
      </c>
      <c r="H242" s="17">
        <f t="shared" si="17"/>
        <v>78.16973254725336</v>
      </c>
    </row>
    <row r="243" spans="1:8" ht="45">
      <c r="A243" s="35" t="s">
        <v>136</v>
      </c>
      <c r="B243" s="34" t="s">
        <v>5</v>
      </c>
      <c r="C243" s="34" t="s">
        <v>7</v>
      </c>
      <c r="D243" s="34" t="s">
        <v>362</v>
      </c>
      <c r="E243" s="34"/>
      <c r="F243" s="37">
        <f>F244</f>
        <v>1191</v>
      </c>
      <c r="G243" s="37">
        <f>G244</f>
        <v>1190.988</v>
      </c>
      <c r="H243" s="17">
        <f t="shared" si="17"/>
        <v>99.99899244332494</v>
      </c>
    </row>
    <row r="244" spans="1:8" ht="33.75">
      <c r="A244" s="33" t="s">
        <v>225</v>
      </c>
      <c r="B244" s="34" t="s">
        <v>5</v>
      </c>
      <c r="C244" s="34" t="s">
        <v>7</v>
      </c>
      <c r="D244" s="34" t="s">
        <v>363</v>
      </c>
      <c r="E244" s="34"/>
      <c r="F244" s="37">
        <f>F245</f>
        <v>1191</v>
      </c>
      <c r="G244" s="29">
        <f>G245</f>
        <v>1190.988</v>
      </c>
      <c r="H244" s="17">
        <f t="shared" si="17"/>
        <v>99.99899244332494</v>
      </c>
    </row>
    <row r="245" spans="1:8" ht="90">
      <c r="A245" s="33" t="s">
        <v>137</v>
      </c>
      <c r="B245" s="34" t="s">
        <v>5</v>
      </c>
      <c r="C245" s="34" t="s">
        <v>7</v>
      </c>
      <c r="D245" s="34" t="s">
        <v>364</v>
      </c>
      <c r="E245" s="34"/>
      <c r="F245" s="37">
        <f>F246+F248+F250</f>
        <v>1191</v>
      </c>
      <c r="G245" s="37">
        <f>G246+G248+G250</f>
        <v>1190.988</v>
      </c>
      <c r="H245" s="17">
        <f t="shared" si="17"/>
        <v>99.99899244332494</v>
      </c>
    </row>
    <row r="246" spans="1:8" ht="67.5">
      <c r="A246" s="35" t="s">
        <v>68</v>
      </c>
      <c r="B246" s="34" t="s">
        <v>5</v>
      </c>
      <c r="C246" s="34" t="s">
        <v>7</v>
      </c>
      <c r="D246" s="34" t="s">
        <v>364</v>
      </c>
      <c r="E246" s="34" t="s">
        <v>70</v>
      </c>
      <c r="F246" s="37">
        <f>F247</f>
        <v>1043.2</v>
      </c>
      <c r="G246" s="29">
        <f>G247</f>
        <v>1043.189</v>
      </c>
      <c r="H246" s="17">
        <f t="shared" si="17"/>
        <v>99.99894555214725</v>
      </c>
    </row>
    <row r="247" spans="1:8" ht="22.5">
      <c r="A247" s="38" t="s">
        <v>90</v>
      </c>
      <c r="B247" s="34" t="s">
        <v>5</v>
      </c>
      <c r="C247" s="34" t="s">
        <v>7</v>
      </c>
      <c r="D247" s="34" t="s">
        <v>364</v>
      </c>
      <c r="E247" s="34" t="s">
        <v>91</v>
      </c>
      <c r="F247" s="37">
        <v>1043.2</v>
      </c>
      <c r="G247" s="29">
        <f>274.189+769</f>
        <v>1043.189</v>
      </c>
      <c r="H247" s="17">
        <f t="shared" si="17"/>
        <v>99.99894555214725</v>
      </c>
    </row>
    <row r="248" spans="1:8" ht="33.75">
      <c r="A248" s="35" t="s">
        <v>71</v>
      </c>
      <c r="B248" s="34" t="s">
        <v>5</v>
      </c>
      <c r="C248" s="34" t="s">
        <v>7</v>
      </c>
      <c r="D248" s="34" t="s">
        <v>364</v>
      </c>
      <c r="E248" s="34" t="s">
        <v>74</v>
      </c>
      <c r="F248" s="37">
        <f>F249</f>
        <v>147.8</v>
      </c>
      <c r="G248" s="29">
        <f>G249</f>
        <v>147.799</v>
      </c>
      <c r="H248" s="17">
        <f t="shared" si="17"/>
        <v>99.99932341001353</v>
      </c>
    </row>
    <row r="249" spans="1:8" ht="33.75">
      <c r="A249" s="35" t="s">
        <v>72</v>
      </c>
      <c r="B249" s="34" t="s">
        <v>5</v>
      </c>
      <c r="C249" s="34" t="s">
        <v>7</v>
      </c>
      <c r="D249" s="34" t="s">
        <v>364</v>
      </c>
      <c r="E249" s="34" t="s">
        <v>73</v>
      </c>
      <c r="F249" s="37">
        <v>147.8</v>
      </c>
      <c r="G249" s="29">
        <v>147.799</v>
      </c>
      <c r="H249" s="17">
        <f t="shared" si="17"/>
        <v>99.99932341001353</v>
      </c>
    </row>
    <row r="250" spans="1:8" ht="12.75">
      <c r="A250" s="35" t="s">
        <v>75</v>
      </c>
      <c r="B250" s="34" t="s">
        <v>5</v>
      </c>
      <c r="C250" s="34" t="s">
        <v>7</v>
      </c>
      <c r="D250" s="34" t="s">
        <v>364</v>
      </c>
      <c r="E250" s="34" t="s">
        <v>76</v>
      </c>
      <c r="F250" s="37">
        <f>F251</f>
        <v>0</v>
      </c>
      <c r="G250" s="29">
        <v>0</v>
      </c>
      <c r="H250" s="17">
        <v>0</v>
      </c>
    </row>
    <row r="251" spans="1:8" ht="22.5">
      <c r="A251" s="35" t="s">
        <v>77</v>
      </c>
      <c r="B251" s="34" t="s">
        <v>5</v>
      </c>
      <c r="C251" s="34" t="s">
        <v>7</v>
      </c>
      <c r="D251" s="34" t="s">
        <v>364</v>
      </c>
      <c r="E251" s="34" t="s">
        <v>78</v>
      </c>
      <c r="F251" s="37">
        <v>0</v>
      </c>
      <c r="G251" s="29">
        <v>0</v>
      </c>
      <c r="H251" s="17">
        <v>0</v>
      </c>
    </row>
    <row r="252" spans="1:8" ht="33.75">
      <c r="A252" s="35" t="s">
        <v>139</v>
      </c>
      <c r="B252" s="34" t="s">
        <v>5</v>
      </c>
      <c r="C252" s="34" t="s">
        <v>7</v>
      </c>
      <c r="D252" s="34" t="s">
        <v>365</v>
      </c>
      <c r="E252" s="34"/>
      <c r="F252" s="37">
        <f>F253+F256</f>
        <v>785</v>
      </c>
      <c r="G252" s="29">
        <f>G253</f>
        <v>353.685</v>
      </c>
      <c r="H252" s="17">
        <f t="shared" si="17"/>
        <v>45.05541401273885</v>
      </c>
    </row>
    <row r="253" spans="1:8" ht="33.75">
      <c r="A253" s="33" t="s">
        <v>138</v>
      </c>
      <c r="B253" s="34" t="s">
        <v>5</v>
      </c>
      <c r="C253" s="34" t="s">
        <v>7</v>
      </c>
      <c r="D253" s="34" t="s">
        <v>366</v>
      </c>
      <c r="E253" s="34"/>
      <c r="F253" s="37">
        <f>F254</f>
        <v>785</v>
      </c>
      <c r="G253" s="37">
        <f>G254</f>
        <v>353.685</v>
      </c>
      <c r="H253" s="17">
        <f t="shared" si="17"/>
        <v>45.05541401273885</v>
      </c>
    </row>
    <row r="254" spans="1:8" ht="33.75">
      <c r="A254" s="35" t="s">
        <v>71</v>
      </c>
      <c r="B254" s="34" t="s">
        <v>5</v>
      </c>
      <c r="C254" s="34" t="s">
        <v>7</v>
      </c>
      <c r="D254" s="34" t="s">
        <v>366</v>
      </c>
      <c r="E254" s="34" t="s">
        <v>74</v>
      </c>
      <c r="F254" s="37">
        <f>F255</f>
        <v>785</v>
      </c>
      <c r="G254" s="29">
        <f>G255</f>
        <v>353.685</v>
      </c>
      <c r="H254" s="17">
        <f t="shared" si="17"/>
        <v>45.05541401273885</v>
      </c>
    </row>
    <row r="255" spans="1:8" ht="33.75">
      <c r="A255" s="35" t="s">
        <v>72</v>
      </c>
      <c r="B255" s="34" t="s">
        <v>5</v>
      </c>
      <c r="C255" s="34" t="s">
        <v>7</v>
      </c>
      <c r="D255" s="34" t="s">
        <v>366</v>
      </c>
      <c r="E255" s="34" t="s">
        <v>73</v>
      </c>
      <c r="F255" s="37">
        <v>785</v>
      </c>
      <c r="G255" s="29">
        <v>353.685</v>
      </c>
      <c r="H255" s="17">
        <f t="shared" si="17"/>
        <v>45.05541401273885</v>
      </c>
    </row>
    <row r="256" spans="1:8" ht="12.75">
      <c r="A256" s="33" t="s">
        <v>226</v>
      </c>
      <c r="B256" s="34" t="s">
        <v>5</v>
      </c>
      <c r="C256" s="34" t="s">
        <v>7</v>
      </c>
      <c r="D256" s="34" t="s">
        <v>367</v>
      </c>
      <c r="E256" s="34"/>
      <c r="F256" s="37">
        <f>F257</f>
        <v>0</v>
      </c>
      <c r="G256" s="36">
        <f>G257</f>
        <v>0</v>
      </c>
      <c r="H256" s="17">
        <v>0</v>
      </c>
    </row>
    <row r="257" spans="1:8" ht="33.75">
      <c r="A257" s="35" t="s">
        <v>71</v>
      </c>
      <c r="B257" s="34" t="s">
        <v>5</v>
      </c>
      <c r="C257" s="34" t="s">
        <v>7</v>
      </c>
      <c r="D257" s="34" t="s">
        <v>367</v>
      </c>
      <c r="E257" s="34" t="s">
        <v>74</v>
      </c>
      <c r="F257" s="37">
        <f>F258</f>
        <v>0</v>
      </c>
      <c r="G257" s="28">
        <f>G258</f>
        <v>0</v>
      </c>
      <c r="H257" s="17">
        <v>0</v>
      </c>
    </row>
    <row r="258" spans="1:8" ht="33.75">
      <c r="A258" s="35" t="s">
        <v>72</v>
      </c>
      <c r="B258" s="34" t="s">
        <v>5</v>
      </c>
      <c r="C258" s="34" t="s">
        <v>7</v>
      </c>
      <c r="D258" s="34" t="s">
        <v>367</v>
      </c>
      <c r="E258" s="34" t="s">
        <v>73</v>
      </c>
      <c r="F258" s="37">
        <v>0</v>
      </c>
      <c r="G258" s="29">
        <v>0</v>
      </c>
      <c r="H258" s="17">
        <v>0</v>
      </c>
    </row>
    <row r="259" spans="1:8" ht="12.75">
      <c r="A259" s="47" t="s">
        <v>23</v>
      </c>
      <c r="B259" s="63" t="s">
        <v>9</v>
      </c>
      <c r="C259" s="63"/>
      <c r="D259" s="34"/>
      <c r="E259" s="34"/>
      <c r="F259" s="74">
        <f>F260+F276+F311</f>
        <v>174932.24</v>
      </c>
      <c r="G259" s="74">
        <f>G260+G276+G311</f>
        <v>166732.168</v>
      </c>
      <c r="H259" s="16">
        <f t="shared" si="17"/>
        <v>95.31242954414807</v>
      </c>
    </row>
    <row r="260" spans="1:8" ht="12.75">
      <c r="A260" s="48" t="s">
        <v>28</v>
      </c>
      <c r="B260" s="34" t="s">
        <v>9</v>
      </c>
      <c r="C260" s="34" t="s">
        <v>2</v>
      </c>
      <c r="D260" s="34"/>
      <c r="E260" s="34"/>
      <c r="F260" s="37">
        <f>F266+F271+F261</f>
        <v>34750</v>
      </c>
      <c r="G260" s="37">
        <f>G266+G271+G261</f>
        <v>34476.564</v>
      </c>
      <c r="H260" s="17">
        <f t="shared" si="17"/>
        <v>99.21313381294964</v>
      </c>
    </row>
    <row r="261" spans="1:8" ht="33.75">
      <c r="A261" s="56" t="s">
        <v>141</v>
      </c>
      <c r="B261" s="34" t="s">
        <v>9</v>
      </c>
      <c r="C261" s="34" t="s">
        <v>2</v>
      </c>
      <c r="D261" s="34" t="s">
        <v>368</v>
      </c>
      <c r="E261" s="34"/>
      <c r="F261" s="37">
        <f aca="true" t="shared" si="18" ref="F261:G264">F262</f>
        <v>33000</v>
      </c>
      <c r="G261" s="29">
        <f t="shared" si="18"/>
        <v>32752.432</v>
      </c>
      <c r="H261" s="17">
        <f t="shared" si="17"/>
        <v>99.24979393939394</v>
      </c>
    </row>
    <row r="262" spans="1:8" ht="45">
      <c r="A262" s="33" t="s">
        <v>227</v>
      </c>
      <c r="B262" s="34" t="s">
        <v>9</v>
      </c>
      <c r="C262" s="34" t="s">
        <v>2</v>
      </c>
      <c r="D262" s="34" t="s">
        <v>369</v>
      </c>
      <c r="E262" s="37"/>
      <c r="F262" s="37">
        <f t="shared" si="18"/>
        <v>33000</v>
      </c>
      <c r="G262" s="37">
        <f t="shared" si="18"/>
        <v>32752.432</v>
      </c>
      <c r="H262" s="17">
        <f t="shared" si="17"/>
        <v>99.24979393939394</v>
      </c>
    </row>
    <row r="263" spans="1:8" ht="56.25">
      <c r="A263" s="33" t="s">
        <v>228</v>
      </c>
      <c r="B263" s="34" t="s">
        <v>9</v>
      </c>
      <c r="C263" s="34" t="s">
        <v>2</v>
      </c>
      <c r="D263" s="34" t="s">
        <v>370</v>
      </c>
      <c r="E263" s="37"/>
      <c r="F263" s="37">
        <f t="shared" si="18"/>
        <v>33000</v>
      </c>
      <c r="G263" s="29">
        <f t="shared" si="18"/>
        <v>32752.432</v>
      </c>
      <c r="H263" s="17">
        <f t="shared" si="17"/>
        <v>99.24979393939394</v>
      </c>
    </row>
    <row r="264" spans="1:8" ht="33.75">
      <c r="A264" s="35" t="s">
        <v>71</v>
      </c>
      <c r="B264" s="34" t="s">
        <v>9</v>
      </c>
      <c r="C264" s="34" t="s">
        <v>2</v>
      </c>
      <c r="D264" s="34" t="s">
        <v>370</v>
      </c>
      <c r="E264" s="34" t="s">
        <v>74</v>
      </c>
      <c r="F264" s="37">
        <f t="shared" si="18"/>
        <v>33000</v>
      </c>
      <c r="G264" s="29">
        <f t="shared" si="18"/>
        <v>32752.432</v>
      </c>
      <c r="H264" s="17">
        <f t="shared" si="17"/>
        <v>99.24979393939394</v>
      </c>
    </row>
    <row r="265" spans="1:8" ht="33.75">
      <c r="A265" s="35" t="s">
        <v>72</v>
      </c>
      <c r="B265" s="34" t="s">
        <v>9</v>
      </c>
      <c r="C265" s="34" t="s">
        <v>2</v>
      </c>
      <c r="D265" s="34" t="s">
        <v>370</v>
      </c>
      <c r="E265" s="34" t="s">
        <v>73</v>
      </c>
      <c r="F265" s="37">
        <v>33000</v>
      </c>
      <c r="G265" s="29">
        <v>32752.432</v>
      </c>
      <c r="H265" s="17">
        <f t="shared" si="17"/>
        <v>99.24979393939394</v>
      </c>
    </row>
    <row r="266" spans="1:8" ht="45">
      <c r="A266" s="35" t="s">
        <v>229</v>
      </c>
      <c r="B266" s="34" t="s">
        <v>9</v>
      </c>
      <c r="C266" s="34" t="s">
        <v>2</v>
      </c>
      <c r="D266" s="34" t="s">
        <v>371</v>
      </c>
      <c r="E266" s="34"/>
      <c r="F266" s="37">
        <f aca="true" t="shared" si="19" ref="F266:G269">F267</f>
        <v>0</v>
      </c>
      <c r="G266" s="30">
        <f t="shared" si="19"/>
        <v>0</v>
      </c>
      <c r="H266" s="17">
        <v>0</v>
      </c>
    </row>
    <row r="267" spans="1:8" ht="33.75">
      <c r="A267" s="33" t="s">
        <v>230</v>
      </c>
      <c r="B267" s="34" t="s">
        <v>9</v>
      </c>
      <c r="C267" s="34" t="s">
        <v>2</v>
      </c>
      <c r="D267" s="34" t="s">
        <v>372</v>
      </c>
      <c r="E267" s="34"/>
      <c r="F267" s="37">
        <f t="shared" si="19"/>
        <v>0</v>
      </c>
      <c r="G267" s="39">
        <f t="shared" si="19"/>
        <v>0</v>
      </c>
      <c r="H267" s="17">
        <v>0</v>
      </c>
    </row>
    <row r="268" spans="1:8" ht="33.75">
      <c r="A268" s="35" t="s">
        <v>231</v>
      </c>
      <c r="B268" s="34" t="s">
        <v>9</v>
      </c>
      <c r="C268" s="34" t="s">
        <v>2</v>
      </c>
      <c r="D268" s="34" t="s">
        <v>373</v>
      </c>
      <c r="E268" s="34"/>
      <c r="F268" s="37">
        <f t="shared" si="19"/>
        <v>0</v>
      </c>
      <c r="G268" s="39">
        <f t="shared" si="19"/>
        <v>0</v>
      </c>
      <c r="H268" s="17">
        <v>0</v>
      </c>
    </row>
    <row r="269" spans="1:8" ht="33.75">
      <c r="A269" s="35" t="s">
        <v>71</v>
      </c>
      <c r="B269" s="34" t="s">
        <v>9</v>
      </c>
      <c r="C269" s="34" t="s">
        <v>2</v>
      </c>
      <c r="D269" s="34" t="s">
        <v>373</v>
      </c>
      <c r="E269" s="34" t="s">
        <v>74</v>
      </c>
      <c r="F269" s="37">
        <f t="shared" si="19"/>
        <v>0</v>
      </c>
      <c r="G269" s="39">
        <f t="shared" si="19"/>
        <v>0</v>
      </c>
      <c r="H269" s="17">
        <v>0</v>
      </c>
    </row>
    <row r="270" spans="1:8" ht="33.75">
      <c r="A270" s="35" t="s">
        <v>72</v>
      </c>
      <c r="B270" s="34" t="s">
        <v>9</v>
      </c>
      <c r="C270" s="34" t="s">
        <v>2</v>
      </c>
      <c r="D270" s="34" t="s">
        <v>373</v>
      </c>
      <c r="E270" s="34" t="s">
        <v>73</v>
      </c>
      <c r="F270" s="37">
        <v>0</v>
      </c>
      <c r="G270" s="39">
        <v>0</v>
      </c>
      <c r="H270" s="17">
        <v>0</v>
      </c>
    </row>
    <row r="271" spans="1:8" ht="22.5">
      <c r="A271" s="35" t="s">
        <v>81</v>
      </c>
      <c r="B271" s="34" t="s">
        <v>9</v>
      </c>
      <c r="C271" s="34" t="s">
        <v>2</v>
      </c>
      <c r="D271" s="34" t="s">
        <v>300</v>
      </c>
      <c r="E271" s="34"/>
      <c r="F271" s="37">
        <f aca="true" t="shared" si="20" ref="F271:G274">F272</f>
        <v>1750</v>
      </c>
      <c r="G271" s="37">
        <f t="shared" si="20"/>
        <v>1724.132</v>
      </c>
      <c r="H271" s="17">
        <f t="shared" si="17"/>
        <v>98.52182857142857</v>
      </c>
    </row>
    <row r="272" spans="1:8" ht="45">
      <c r="A272" s="35" t="s">
        <v>140</v>
      </c>
      <c r="B272" s="34" t="s">
        <v>9</v>
      </c>
      <c r="C272" s="34" t="s">
        <v>2</v>
      </c>
      <c r="D272" s="34" t="s">
        <v>374</v>
      </c>
      <c r="E272" s="34"/>
      <c r="F272" s="37">
        <f t="shared" si="20"/>
        <v>1750</v>
      </c>
      <c r="G272" s="37">
        <f t="shared" si="20"/>
        <v>1724.132</v>
      </c>
      <c r="H272" s="17">
        <f t="shared" si="17"/>
        <v>98.52182857142857</v>
      </c>
    </row>
    <row r="273" spans="1:8" ht="22.5">
      <c r="A273" s="33" t="s">
        <v>29</v>
      </c>
      <c r="B273" s="34" t="s">
        <v>9</v>
      </c>
      <c r="C273" s="34" t="s">
        <v>2</v>
      </c>
      <c r="D273" s="34" t="s">
        <v>375</v>
      </c>
      <c r="E273" s="34"/>
      <c r="F273" s="37">
        <f t="shared" si="20"/>
        <v>1750</v>
      </c>
      <c r="G273" s="39">
        <f t="shared" si="20"/>
        <v>1724.132</v>
      </c>
      <c r="H273" s="17">
        <f t="shared" si="17"/>
        <v>98.52182857142857</v>
      </c>
    </row>
    <row r="274" spans="1:8" ht="33.75">
      <c r="A274" s="35" t="s">
        <v>71</v>
      </c>
      <c r="B274" s="34" t="s">
        <v>9</v>
      </c>
      <c r="C274" s="34" t="s">
        <v>2</v>
      </c>
      <c r="D274" s="34" t="s">
        <v>375</v>
      </c>
      <c r="E274" s="34" t="s">
        <v>74</v>
      </c>
      <c r="F274" s="37">
        <f t="shared" si="20"/>
        <v>1750</v>
      </c>
      <c r="G274" s="39">
        <f t="shared" si="20"/>
        <v>1724.132</v>
      </c>
      <c r="H274" s="17">
        <f t="shared" si="17"/>
        <v>98.52182857142857</v>
      </c>
    </row>
    <row r="275" spans="1:8" ht="33.75">
      <c r="A275" s="35" t="s">
        <v>72</v>
      </c>
      <c r="B275" s="34" t="s">
        <v>9</v>
      </c>
      <c r="C275" s="34" t="s">
        <v>2</v>
      </c>
      <c r="D275" s="34" t="s">
        <v>375</v>
      </c>
      <c r="E275" s="34" t="s">
        <v>73</v>
      </c>
      <c r="F275" s="37">
        <v>1750</v>
      </c>
      <c r="G275" s="39">
        <v>1724.132</v>
      </c>
      <c r="H275" s="17">
        <f t="shared" si="17"/>
        <v>98.52182857142857</v>
      </c>
    </row>
    <row r="276" spans="1:8" ht="12.75">
      <c r="A276" s="50" t="s">
        <v>33</v>
      </c>
      <c r="B276" s="34" t="s">
        <v>9</v>
      </c>
      <c r="C276" s="34" t="s">
        <v>3</v>
      </c>
      <c r="D276" s="34"/>
      <c r="E276" s="34"/>
      <c r="F276" s="37">
        <f>F277</f>
        <v>41780.74</v>
      </c>
      <c r="G276" s="37">
        <f>G277</f>
        <v>38879.241</v>
      </c>
      <c r="H276" s="17">
        <f t="shared" si="17"/>
        <v>93.05541500701041</v>
      </c>
    </row>
    <row r="277" spans="1:8" ht="33.75">
      <c r="A277" s="56" t="s">
        <v>141</v>
      </c>
      <c r="B277" s="34" t="s">
        <v>9</v>
      </c>
      <c r="C277" s="34" t="s">
        <v>3</v>
      </c>
      <c r="D277" s="34" t="s">
        <v>368</v>
      </c>
      <c r="E277" s="34"/>
      <c r="F277" s="37">
        <f>F278+F300+F304</f>
        <v>41780.74</v>
      </c>
      <c r="G277" s="37">
        <f>G278+G300+G304</f>
        <v>38879.241</v>
      </c>
      <c r="H277" s="17">
        <f t="shared" si="17"/>
        <v>93.05541500701041</v>
      </c>
    </row>
    <row r="278" spans="1:8" ht="33.75">
      <c r="A278" s="55" t="s">
        <v>232</v>
      </c>
      <c r="B278" s="34" t="s">
        <v>9</v>
      </c>
      <c r="C278" s="34" t="s">
        <v>3</v>
      </c>
      <c r="D278" s="34" t="s">
        <v>376</v>
      </c>
      <c r="E278" s="34"/>
      <c r="F278" s="37">
        <f>F279+F282+F285+F288+F291+F294+F297</f>
        <v>31490.199999999997</v>
      </c>
      <c r="G278" s="37">
        <f>G279+G282+G285+G288+G291+G294+G297</f>
        <v>29352.257999999998</v>
      </c>
      <c r="H278" s="17">
        <f t="shared" si="17"/>
        <v>93.21077033489784</v>
      </c>
    </row>
    <row r="279" spans="1:8" ht="33.75">
      <c r="A279" s="33" t="s">
        <v>233</v>
      </c>
      <c r="B279" s="34" t="s">
        <v>9</v>
      </c>
      <c r="C279" s="34" t="s">
        <v>3</v>
      </c>
      <c r="D279" s="34" t="s">
        <v>377</v>
      </c>
      <c r="E279" s="34"/>
      <c r="F279" s="37">
        <f>F280</f>
        <v>3800.1</v>
      </c>
      <c r="G279" s="39">
        <f>G280</f>
        <v>3068.82</v>
      </c>
      <c r="H279" s="17">
        <f t="shared" si="17"/>
        <v>80.75629588695034</v>
      </c>
    </row>
    <row r="280" spans="1:8" ht="33.75">
      <c r="A280" s="35" t="s">
        <v>143</v>
      </c>
      <c r="B280" s="34" t="s">
        <v>9</v>
      </c>
      <c r="C280" s="34" t="s">
        <v>3</v>
      </c>
      <c r="D280" s="34" t="s">
        <v>377</v>
      </c>
      <c r="E280" s="34" t="s">
        <v>92</v>
      </c>
      <c r="F280" s="37">
        <f>F281</f>
        <v>3800.1</v>
      </c>
      <c r="G280" s="39">
        <f>G281</f>
        <v>3068.82</v>
      </c>
      <c r="H280" s="17">
        <f t="shared" si="17"/>
        <v>80.75629588695034</v>
      </c>
    </row>
    <row r="281" spans="1:8" ht="12.75">
      <c r="A281" s="35" t="s">
        <v>93</v>
      </c>
      <c r="B281" s="34" t="s">
        <v>9</v>
      </c>
      <c r="C281" s="34" t="s">
        <v>3</v>
      </c>
      <c r="D281" s="34" t="s">
        <v>377</v>
      </c>
      <c r="E281" s="34" t="s">
        <v>94</v>
      </c>
      <c r="F281" s="37">
        <f>1600+1500+700.1</f>
        <v>3800.1</v>
      </c>
      <c r="G281" s="39">
        <v>3068.82</v>
      </c>
      <c r="H281" s="17">
        <f t="shared" si="17"/>
        <v>80.75629588695034</v>
      </c>
    </row>
    <row r="282" spans="1:8" ht="56.25">
      <c r="A282" s="33" t="s">
        <v>234</v>
      </c>
      <c r="B282" s="34" t="s">
        <v>9</v>
      </c>
      <c r="C282" s="34" t="s">
        <v>3</v>
      </c>
      <c r="D282" s="34" t="s">
        <v>378</v>
      </c>
      <c r="E282" s="34"/>
      <c r="F282" s="37">
        <f>F283</f>
        <v>25489.3</v>
      </c>
      <c r="G282" s="39">
        <f>G283</f>
        <v>24163.428</v>
      </c>
      <c r="H282" s="17">
        <f t="shared" si="17"/>
        <v>94.7983192947629</v>
      </c>
    </row>
    <row r="283" spans="1:8" ht="33.75">
      <c r="A283" s="35" t="s">
        <v>143</v>
      </c>
      <c r="B283" s="34" t="s">
        <v>9</v>
      </c>
      <c r="C283" s="34" t="s">
        <v>3</v>
      </c>
      <c r="D283" s="34" t="s">
        <v>378</v>
      </c>
      <c r="E283" s="34" t="s">
        <v>92</v>
      </c>
      <c r="F283" s="37">
        <f>F284</f>
        <v>25489.3</v>
      </c>
      <c r="G283" s="39">
        <f>G284</f>
        <v>24163.428</v>
      </c>
      <c r="H283" s="17">
        <f t="shared" si="17"/>
        <v>94.7983192947629</v>
      </c>
    </row>
    <row r="284" spans="1:8" ht="12.75">
      <c r="A284" s="35" t="s">
        <v>93</v>
      </c>
      <c r="B284" s="34" t="s">
        <v>9</v>
      </c>
      <c r="C284" s="34" t="s">
        <v>3</v>
      </c>
      <c r="D284" s="34" t="s">
        <v>378</v>
      </c>
      <c r="E284" s="34" t="s">
        <v>94</v>
      </c>
      <c r="F284" s="37">
        <v>25489.3</v>
      </c>
      <c r="G284" s="28">
        <v>24163.428</v>
      </c>
      <c r="H284" s="17">
        <f t="shared" si="17"/>
        <v>94.7983192947629</v>
      </c>
    </row>
    <row r="285" spans="1:8" ht="33.75">
      <c r="A285" s="33" t="s">
        <v>235</v>
      </c>
      <c r="B285" s="34" t="s">
        <v>9</v>
      </c>
      <c r="C285" s="34" t="s">
        <v>3</v>
      </c>
      <c r="D285" s="34" t="s">
        <v>379</v>
      </c>
      <c r="E285" s="26"/>
      <c r="F285" s="75">
        <f>F286</f>
        <v>0</v>
      </c>
      <c r="G285" s="39">
        <f>G286</f>
        <v>0</v>
      </c>
      <c r="H285" s="17">
        <v>0</v>
      </c>
    </row>
    <row r="286" spans="1:8" ht="33.75">
      <c r="A286" s="35" t="s">
        <v>71</v>
      </c>
      <c r="B286" s="34" t="s">
        <v>9</v>
      </c>
      <c r="C286" s="34" t="s">
        <v>3</v>
      </c>
      <c r="D286" s="34" t="s">
        <v>379</v>
      </c>
      <c r="E286" s="34" t="s">
        <v>74</v>
      </c>
      <c r="F286" s="75">
        <f>F287</f>
        <v>0</v>
      </c>
      <c r="G286" s="39">
        <f>G287</f>
        <v>0</v>
      </c>
      <c r="H286" s="17">
        <v>0</v>
      </c>
    </row>
    <row r="287" spans="1:8" ht="33.75">
      <c r="A287" s="35" t="s">
        <v>72</v>
      </c>
      <c r="B287" s="34" t="s">
        <v>9</v>
      </c>
      <c r="C287" s="34" t="s">
        <v>3</v>
      </c>
      <c r="D287" s="34" t="s">
        <v>379</v>
      </c>
      <c r="E287" s="34" t="s">
        <v>73</v>
      </c>
      <c r="F287" s="75">
        <v>0</v>
      </c>
      <c r="G287" s="41">
        <v>0</v>
      </c>
      <c r="H287" s="17">
        <v>0</v>
      </c>
    </row>
    <row r="288" spans="1:8" ht="22.5">
      <c r="A288" s="33" t="s">
        <v>236</v>
      </c>
      <c r="B288" s="34" t="s">
        <v>9</v>
      </c>
      <c r="C288" s="34" t="s">
        <v>3</v>
      </c>
      <c r="D288" s="34" t="s">
        <v>380</v>
      </c>
      <c r="E288" s="65"/>
      <c r="F288" s="76">
        <f>F289</f>
        <v>0</v>
      </c>
      <c r="G288" s="41">
        <f>G289</f>
        <v>0</v>
      </c>
      <c r="H288" s="17">
        <v>0</v>
      </c>
    </row>
    <row r="289" spans="1:8" ht="33.75">
      <c r="A289" s="35" t="s">
        <v>143</v>
      </c>
      <c r="B289" s="34" t="s">
        <v>9</v>
      </c>
      <c r="C289" s="34" t="s">
        <v>3</v>
      </c>
      <c r="D289" s="34" t="s">
        <v>380</v>
      </c>
      <c r="E289" s="65" t="s">
        <v>92</v>
      </c>
      <c r="F289" s="76">
        <f>F290</f>
        <v>0</v>
      </c>
      <c r="G289" s="39">
        <f>G290</f>
        <v>0</v>
      </c>
      <c r="H289" s="17">
        <v>0</v>
      </c>
    </row>
    <row r="290" spans="1:8" ht="12.75">
      <c r="A290" s="35" t="s">
        <v>93</v>
      </c>
      <c r="B290" s="34" t="s">
        <v>9</v>
      </c>
      <c r="C290" s="34" t="s">
        <v>3</v>
      </c>
      <c r="D290" s="34" t="s">
        <v>380</v>
      </c>
      <c r="E290" s="65" t="s">
        <v>94</v>
      </c>
      <c r="F290" s="76">
        <f>799.3-799.3</f>
        <v>0</v>
      </c>
      <c r="G290" s="39">
        <v>0</v>
      </c>
      <c r="H290" s="17">
        <v>0</v>
      </c>
    </row>
    <row r="291" spans="1:8" ht="67.5">
      <c r="A291" s="33" t="s">
        <v>237</v>
      </c>
      <c r="B291" s="34" t="s">
        <v>9</v>
      </c>
      <c r="C291" s="34" t="s">
        <v>3</v>
      </c>
      <c r="D291" s="34" t="s">
        <v>381</v>
      </c>
      <c r="E291" s="65"/>
      <c r="F291" s="76">
        <f>F292</f>
        <v>2000.8</v>
      </c>
      <c r="G291" s="39">
        <f>G292</f>
        <v>2000.76</v>
      </c>
      <c r="H291" s="17">
        <f t="shared" si="17"/>
        <v>99.99800079968013</v>
      </c>
    </row>
    <row r="292" spans="1:8" ht="33.75">
      <c r="A292" s="35" t="s">
        <v>71</v>
      </c>
      <c r="B292" s="34" t="s">
        <v>9</v>
      </c>
      <c r="C292" s="34" t="s">
        <v>3</v>
      </c>
      <c r="D292" s="34" t="s">
        <v>381</v>
      </c>
      <c r="E292" s="34" t="s">
        <v>74</v>
      </c>
      <c r="F292" s="76">
        <f>F293</f>
        <v>2000.8</v>
      </c>
      <c r="G292" s="40">
        <f>G293</f>
        <v>2000.76</v>
      </c>
      <c r="H292" s="17">
        <f t="shared" si="17"/>
        <v>99.99800079968013</v>
      </c>
    </row>
    <row r="293" spans="1:8" ht="33.75">
      <c r="A293" s="35" t="s">
        <v>72</v>
      </c>
      <c r="B293" s="34" t="s">
        <v>9</v>
      </c>
      <c r="C293" s="34" t="s">
        <v>3</v>
      </c>
      <c r="D293" s="34" t="s">
        <v>381</v>
      </c>
      <c r="E293" s="34" t="s">
        <v>73</v>
      </c>
      <c r="F293" s="76">
        <v>2000.8</v>
      </c>
      <c r="G293" s="31">
        <v>2000.76</v>
      </c>
      <c r="H293" s="17">
        <f t="shared" si="17"/>
        <v>99.99800079968013</v>
      </c>
    </row>
    <row r="294" spans="1:8" ht="22.5">
      <c r="A294" s="33" t="s">
        <v>238</v>
      </c>
      <c r="B294" s="34" t="s">
        <v>9</v>
      </c>
      <c r="C294" s="34" t="s">
        <v>3</v>
      </c>
      <c r="D294" s="34" t="s">
        <v>382</v>
      </c>
      <c r="E294" s="65"/>
      <c r="F294" s="76">
        <v>200</v>
      </c>
      <c r="G294" s="31">
        <f>G295</f>
        <v>119.25</v>
      </c>
      <c r="H294" s="17">
        <f t="shared" si="17"/>
        <v>59.62499999999999</v>
      </c>
    </row>
    <row r="295" spans="1:8" ht="33.75">
      <c r="A295" s="35" t="s">
        <v>71</v>
      </c>
      <c r="B295" s="34" t="s">
        <v>9</v>
      </c>
      <c r="C295" s="34" t="s">
        <v>3</v>
      </c>
      <c r="D295" s="34" t="s">
        <v>382</v>
      </c>
      <c r="E295" s="65" t="s">
        <v>74</v>
      </c>
      <c r="F295" s="76">
        <v>200</v>
      </c>
      <c r="G295" s="40">
        <f>G296</f>
        <v>119.25</v>
      </c>
      <c r="H295" s="17">
        <f t="shared" si="17"/>
        <v>59.62499999999999</v>
      </c>
    </row>
    <row r="296" spans="1:8" ht="33.75">
      <c r="A296" s="35" t="s">
        <v>72</v>
      </c>
      <c r="B296" s="34" t="s">
        <v>9</v>
      </c>
      <c r="C296" s="34" t="s">
        <v>3</v>
      </c>
      <c r="D296" s="34" t="s">
        <v>382</v>
      </c>
      <c r="E296" s="65" t="s">
        <v>73</v>
      </c>
      <c r="F296" s="76">
        <v>200</v>
      </c>
      <c r="G296" s="40">
        <v>119.25</v>
      </c>
      <c r="H296" s="17">
        <f t="shared" si="17"/>
        <v>59.62499999999999</v>
      </c>
    </row>
    <row r="297" spans="1:8" ht="45">
      <c r="A297" s="33" t="s">
        <v>239</v>
      </c>
      <c r="B297" s="34" t="s">
        <v>9</v>
      </c>
      <c r="C297" s="34" t="s">
        <v>3</v>
      </c>
      <c r="D297" s="34" t="s">
        <v>383</v>
      </c>
      <c r="E297" s="65"/>
      <c r="F297" s="76">
        <f>F298</f>
        <v>0</v>
      </c>
      <c r="G297" s="40">
        <f>G298</f>
        <v>0</v>
      </c>
      <c r="H297" s="17">
        <v>0</v>
      </c>
    </row>
    <row r="298" spans="1:8" ht="33.75">
      <c r="A298" s="35" t="s">
        <v>143</v>
      </c>
      <c r="B298" s="34" t="s">
        <v>9</v>
      </c>
      <c r="C298" s="34" t="s">
        <v>3</v>
      </c>
      <c r="D298" s="34" t="s">
        <v>383</v>
      </c>
      <c r="E298" s="65" t="s">
        <v>92</v>
      </c>
      <c r="F298" s="76">
        <f>F299</f>
        <v>0</v>
      </c>
      <c r="G298" s="40">
        <f>G299</f>
        <v>0</v>
      </c>
      <c r="H298" s="17">
        <v>0</v>
      </c>
    </row>
    <row r="299" spans="1:8" ht="12.75">
      <c r="A299" s="35" t="s">
        <v>93</v>
      </c>
      <c r="B299" s="34" t="s">
        <v>9</v>
      </c>
      <c r="C299" s="34" t="s">
        <v>3</v>
      </c>
      <c r="D299" s="34" t="s">
        <v>383</v>
      </c>
      <c r="E299" s="65" t="s">
        <v>94</v>
      </c>
      <c r="F299" s="76">
        <v>0</v>
      </c>
      <c r="G299" s="40">
        <v>0</v>
      </c>
      <c r="H299" s="17">
        <v>0</v>
      </c>
    </row>
    <row r="300" spans="1:8" ht="56.25">
      <c r="A300" s="33" t="s">
        <v>240</v>
      </c>
      <c r="B300" s="34" t="s">
        <v>9</v>
      </c>
      <c r="C300" s="34" t="s">
        <v>3</v>
      </c>
      <c r="D300" s="34" t="s">
        <v>384</v>
      </c>
      <c r="E300" s="65"/>
      <c r="F300" s="77">
        <f aca="true" t="shared" si="21" ref="F300:G302">F301</f>
        <v>4210</v>
      </c>
      <c r="G300" s="40">
        <f t="shared" si="21"/>
        <v>3446.475</v>
      </c>
      <c r="H300" s="17">
        <f t="shared" si="17"/>
        <v>81.86401425178147</v>
      </c>
    </row>
    <row r="301" spans="1:8" ht="22.5">
      <c r="A301" s="33" t="s">
        <v>241</v>
      </c>
      <c r="B301" s="34" t="s">
        <v>9</v>
      </c>
      <c r="C301" s="34" t="s">
        <v>3</v>
      </c>
      <c r="D301" s="34" t="s">
        <v>384</v>
      </c>
      <c r="E301" s="34"/>
      <c r="F301" s="37">
        <f t="shared" si="21"/>
        <v>4210</v>
      </c>
      <c r="G301" s="40">
        <f t="shared" si="21"/>
        <v>3446.475</v>
      </c>
      <c r="H301" s="17">
        <f t="shared" si="17"/>
        <v>81.86401425178147</v>
      </c>
    </row>
    <row r="302" spans="1:8" ht="33.75">
      <c r="A302" s="35" t="s">
        <v>71</v>
      </c>
      <c r="B302" s="34" t="s">
        <v>9</v>
      </c>
      <c r="C302" s="34" t="s">
        <v>3</v>
      </c>
      <c r="D302" s="34" t="s">
        <v>384</v>
      </c>
      <c r="E302" s="34" t="s">
        <v>74</v>
      </c>
      <c r="F302" s="37">
        <f t="shared" si="21"/>
        <v>4210</v>
      </c>
      <c r="G302" s="40">
        <f t="shared" si="21"/>
        <v>3446.475</v>
      </c>
      <c r="H302" s="17">
        <f t="shared" si="17"/>
        <v>81.86401425178147</v>
      </c>
    </row>
    <row r="303" spans="1:8" ht="33.75">
      <c r="A303" s="35" t="s">
        <v>72</v>
      </c>
      <c r="B303" s="34" t="s">
        <v>9</v>
      </c>
      <c r="C303" s="34" t="s">
        <v>3</v>
      </c>
      <c r="D303" s="34" t="s">
        <v>384</v>
      </c>
      <c r="E303" s="34" t="s">
        <v>73</v>
      </c>
      <c r="F303" s="37">
        <f>4000-3000+3210</f>
        <v>4210</v>
      </c>
      <c r="G303" s="40">
        <v>3446.475</v>
      </c>
      <c r="H303" s="17">
        <f t="shared" si="17"/>
        <v>81.86401425178147</v>
      </c>
    </row>
    <row r="304" spans="1:8" ht="45">
      <c r="A304" s="57" t="s">
        <v>242</v>
      </c>
      <c r="B304" s="34" t="s">
        <v>9</v>
      </c>
      <c r="C304" s="34" t="s">
        <v>3</v>
      </c>
      <c r="D304" s="34" t="s">
        <v>385</v>
      </c>
      <c r="E304" s="37"/>
      <c r="F304" s="75">
        <f>F305+F308</f>
        <v>6080.54</v>
      </c>
      <c r="G304" s="75">
        <f>G305+G308</f>
        <v>6080.508</v>
      </c>
      <c r="H304" s="17">
        <f t="shared" si="17"/>
        <v>99.99947373095152</v>
      </c>
    </row>
    <row r="305" spans="1:8" ht="22.5">
      <c r="A305" s="58" t="s">
        <v>144</v>
      </c>
      <c r="B305" s="34" t="s">
        <v>9</v>
      </c>
      <c r="C305" s="34" t="s">
        <v>3</v>
      </c>
      <c r="D305" s="34" t="s">
        <v>386</v>
      </c>
      <c r="E305" s="37"/>
      <c r="F305" s="78">
        <f>F306</f>
        <v>912.1</v>
      </c>
      <c r="G305" s="40">
        <f>G306</f>
        <v>912.08</v>
      </c>
      <c r="H305" s="17">
        <f t="shared" si="17"/>
        <v>99.9978072579761</v>
      </c>
    </row>
    <row r="306" spans="1:8" ht="33.75">
      <c r="A306" s="35" t="s">
        <v>71</v>
      </c>
      <c r="B306" s="34" t="s">
        <v>9</v>
      </c>
      <c r="C306" s="34" t="s">
        <v>3</v>
      </c>
      <c r="D306" s="34" t="s">
        <v>386</v>
      </c>
      <c r="E306" s="34" t="s">
        <v>74</v>
      </c>
      <c r="F306" s="78">
        <f>F307</f>
        <v>912.1</v>
      </c>
      <c r="G306" s="40">
        <f>G307</f>
        <v>912.08</v>
      </c>
      <c r="H306" s="17">
        <f t="shared" si="17"/>
        <v>99.9978072579761</v>
      </c>
    </row>
    <row r="307" spans="1:8" ht="33.75">
      <c r="A307" s="35" t="s">
        <v>72</v>
      </c>
      <c r="B307" s="34" t="s">
        <v>9</v>
      </c>
      <c r="C307" s="34" t="s">
        <v>3</v>
      </c>
      <c r="D307" s="34" t="s">
        <v>386</v>
      </c>
      <c r="E307" s="34" t="s">
        <v>73</v>
      </c>
      <c r="F307" s="78">
        <v>912.1</v>
      </c>
      <c r="G307" s="42">
        <v>912.08</v>
      </c>
      <c r="H307" s="17">
        <f t="shared" si="17"/>
        <v>99.9978072579761</v>
      </c>
    </row>
    <row r="308" spans="1:8" ht="45">
      <c r="A308" s="33" t="s">
        <v>145</v>
      </c>
      <c r="B308" s="34" t="s">
        <v>9</v>
      </c>
      <c r="C308" s="34" t="s">
        <v>3</v>
      </c>
      <c r="D308" s="34" t="s">
        <v>387</v>
      </c>
      <c r="E308" s="34"/>
      <c r="F308" s="37">
        <f>F309</f>
        <v>5168.44</v>
      </c>
      <c r="G308" s="37">
        <f>G309</f>
        <v>5168.428</v>
      </c>
      <c r="H308" s="17">
        <f t="shared" si="17"/>
        <v>99.9997678216251</v>
      </c>
    </row>
    <row r="309" spans="1:8" ht="33.75">
      <c r="A309" s="35" t="s">
        <v>71</v>
      </c>
      <c r="B309" s="34" t="s">
        <v>9</v>
      </c>
      <c r="C309" s="34" t="s">
        <v>3</v>
      </c>
      <c r="D309" s="34" t="s">
        <v>387</v>
      </c>
      <c r="E309" s="34" t="s">
        <v>74</v>
      </c>
      <c r="F309" s="37">
        <f>5287-118.56</f>
        <v>5168.44</v>
      </c>
      <c r="G309" s="40">
        <f>G310</f>
        <v>5168.428</v>
      </c>
      <c r="H309" s="17">
        <f t="shared" si="17"/>
        <v>99.9997678216251</v>
      </c>
    </row>
    <row r="310" spans="1:8" ht="33.75">
      <c r="A310" s="35" t="s">
        <v>72</v>
      </c>
      <c r="B310" s="34" t="s">
        <v>9</v>
      </c>
      <c r="C310" s="34" t="s">
        <v>3</v>
      </c>
      <c r="D310" s="34" t="s">
        <v>387</v>
      </c>
      <c r="E310" s="34" t="s">
        <v>73</v>
      </c>
      <c r="F310" s="37">
        <v>5168.4</v>
      </c>
      <c r="G310" s="40">
        <v>5168.428</v>
      </c>
      <c r="H310" s="17">
        <f t="shared" si="17"/>
        <v>100.00054175373423</v>
      </c>
    </row>
    <row r="311" spans="1:8" ht="12.75">
      <c r="A311" s="48" t="s">
        <v>24</v>
      </c>
      <c r="B311" s="34" t="s">
        <v>9</v>
      </c>
      <c r="C311" s="34" t="s">
        <v>4</v>
      </c>
      <c r="D311" s="34"/>
      <c r="E311" s="34"/>
      <c r="F311" s="37">
        <f>F361+F312+F347</f>
        <v>98401.5</v>
      </c>
      <c r="G311" s="37">
        <f>G361+G312+G347</f>
        <v>93376.36300000001</v>
      </c>
      <c r="H311" s="17">
        <f t="shared" si="17"/>
        <v>94.89323130236838</v>
      </c>
    </row>
    <row r="312" spans="1:8" ht="33.75">
      <c r="A312" s="35" t="s">
        <v>122</v>
      </c>
      <c r="B312" s="34" t="s">
        <v>9</v>
      </c>
      <c r="C312" s="34" t="s">
        <v>4</v>
      </c>
      <c r="D312" s="34" t="s">
        <v>322</v>
      </c>
      <c r="E312" s="34"/>
      <c r="F312" s="37">
        <f>F313+F340</f>
        <v>57389.3</v>
      </c>
      <c r="G312" s="37">
        <f>G313+G340</f>
        <v>55445.378000000004</v>
      </c>
      <c r="H312" s="17">
        <f aca="true" t="shared" si="22" ref="H312:H393">G312/F312*100</f>
        <v>96.61274488449938</v>
      </c>
    </row>
    <row r="313" spans="1:8" ht="33.75">
      <c r="A313" s="33" t="s">
        <v>245</v>
      </c>
      <c r="B313" s="34" t="s">
        <v>9</v>
      </c>
      <c r="C313" s="34" t="s">
        <v>4</v>
      </c>
      <c r="D313" s="34" t="s">
        <v>394</v>
      </c>
      <c r="E313" s="34"/>
      <c r="F313" s="37">
        <f>F314+F319+F322+F325+F328+F331+F334+F337</f>
        <v>49326.3</v>
      </c>
      <c r="G313" s="37">
        <f>G314+G319+G322+G325+G328+G331+G334+G337</f>
        <v>47382.378000000004</v>
      </c>
      <c r="H313" s="17">
        <f t="shared" si="22"/>
        <v>96.05905571672719</v>
      </c>
    </row>
    <row r="314" spans="1:8" ht="22.5">
      <c r="A314" s="33" t="s">
        <v>147</v>
      </c>
      <c r="B314" s="34" t="s">
        <v>9</v>
      </c>
      <c r="C314" s="34" t="s">
        <v>4</v>
      </c>
      <c r="D314" s="34" t="s">
        <v>395</v>
      </c>
      <c r="E314" s="34"/>
      <c r="F314" s="37">
        <f>F315+F317</f>
        <v>29003.7</v>
      </c>
      <c r="G314" s="37">
        <f>G315+G317</f>
        <v>28329.673000000003</v>
      </c>
      <c r="H314" s="17">
        <f t="shared" si="22"/>
        <v>97.67606546750932</v>
      </c>
    </row>
    <row r="315" spans="1:8" ht="67.5">
      <c r="A315" s="35" t="s">
        <v>68</v>
      </c>
      <c r="B315" s="34" t="s">
        <v>9</v>
      </c>
      <c r="C315" s="34" t="s">
        <v>4</v>
      </c>
      <c r="D315" s="34" t="s">
        <v>395</v>
      </c>
      <c r="E315" s="34" t="s">
        <v>70</v>
      </c>
      <c r="F315" s="37">
        <f>F316</f>
        <v>19436</v>
      </c>
      <c r="G315" s="40">
        <f>G316</f>
        <v>19368.38</v>
      </c>
      <c r="H315" s="17">
        <f t="shared" si="22"/>
        <v>99.65208890718256</v>
      </c>
    </row>
    <row r="316" spans="1:8" ht="22.5">
      <c r="A316" s="38" t="s">
        <v>90</v>
      </c>
      <c r="B316" s="34" t="s">
        <v>9</v>
      </c>
      <c r="C316" s="34" t="s">
        <v>4</v>
      </c>
      <c r="D316" s="34" t="s">
        <v>395</v>
      </c>
      <c r="E316" s="34" t="s">
        <v>91</v>
      </c>
      <c r="F316" s="37">
        <v>19436</v>
      </c>
      <c r="G316" s="40">
        <f>14678.297+1.024+4689.059</f>
        <v>19368.38</v>
      </c>
      <c r="H316" s="17">
        <f t="shared" si="22"/>
        <v>99.65208890718256</v>
      </c>
    </row>
    <row r="317" spans="1:8" ht="33.75">
      <c r="A317" s="35" t="s">
        <v>71</v>
      </c>
      <c r="B317" s="34" t="s">
        <v>9</v>
      </c>
      <c r="C317" s="34" t="s">
        <v>4</v>
      </c>
      <c r="D317" s="34" t="s">
        <v>395</v>
      </c>
      <c r="E317" s="34" t="s">
        <v>74</v>
      </c>
      <c r="F317" s="37">
        <f>F318</f>
        <v>9567.7</v>
      </c>
      <c r="G317" s="40">
        <f>G318</f>
        <v>8961.293</v>
      </c>
      <c r="H317" s="17">
        <f t="shared" si="22"/>
        <v>93.66193547038472</v>
      </c>
    </row>
    <row r="318" spans="1:8" ht="33.75">
      <c r="A318" s="35" t="s">
        <v>72</v>
      </c>
      <c r="B318" s="34" t="s">
        <v>9</v>
      </c>
      <c r="C318" s="34" t="s">
        <v>4</v>
      </c>
      <c r="D318" s="34" t="s">
        <v>395</v>
      </c>
      <c r="E318" s="34" t="s">
        <v>73</v>
      </c>
      <c r="F318" s="37">
        <v>9567.7</v>
      </c>
      <c r="G318" s="40">
        <f>125.635+8835.658</f>
        <v>8961.293</v>
      </c>
      <c r="H318" s="17">
        <f t="shared" si="22"/>
        <v>93.66193547038472</v>
      </c>
    </row>
    <row r="319" spans="1:8" ht="22.5">
      <c r="A319" s="33" t="s">
        <v>248</v>
      </c>
      <c r="B319" s="34" t="s">
        <v>9</v>
      </c>
      <c r="C319" s="34" t="s">
        <v>4</v>
      </c>
      <c r="D319" s="34" t="s">
        <v>396</v>
      </c>
      <c r="E319" s="34"/>
      <c r="F319" s="37">
        <f>F320</f>
        <v>0</v>
      </c>
      <c r="G319" s="40">
        <f>G320</f>
        <v>0</v>
      </c>
      <c r="H319" s="17">
        <v>0</v>
      </c>
    </row>
    <row r="320" spans="1:8" ht="33.75">
      <c r="A320" s="35" t="s">
        <v>71</v>
      </c>
      <c r="B320" s="34" t="s">
        <v>9</v>
      </c>
      <c r="C320" s="34" t="s">
        <v>4</v>
      </c>
      <c r="D320" s="34" t="s">
        <v>396</v>
      </c>
      <c r="E320" s="34" t="s">
        <v>74</v>
      </c>
      <c r="F320" s="37">
        <f>F321</f>
        <v>0</v>
      </c>
      <c r="G320" s="40">
        <f>G321</f>
        <v>0</v>
      </c>
      <c r="H320" s="17">
        <v>0</v>
      </c>
    </row>
    <row r="321" spans="1:8" ht="33.75">
      <c r="A321" s="35" t="s">
        <v>72</v>
      </c>
      <c r="B321" s="34" t="s">
        <v>9</v>
      </c>
      <c r="C321" s="34" t="s">
        <v>4</v>
      </c>
      <c r="D321" s="34" t="s">
        <v>396</v>
      </c>
      <c r="E321" s="34" t="s">
        <v>73</v>
      </c>
      <c r="F321" s="37">
        <f>450-450</f>
        <v>0</v>
      </c>
      <c r="G321" s="40">
        <v>0</v>
      </c>
      <c r="H321" s="17">
        <v>0</v>
      </c>
    </row>
    <row r="322" spans="1:8" ht="22.5">
      <c r="A322" s="33" t="s">
        <v>96</v>
      </c>
      <c r="B322" s="34" t="s">
        <v>9</v>
      </c>
      <c r="C322" s="34" t="s">
        <v>4</v>
      </c>
      <c r="D322" s="34" t="s">
        <v>397</v>
      </c>
      <c r="E322" s="66"/>
      <c r="F322" s="37">
        <f>F323</f>
        <v>400</v>
      </c>
      <c r="G322" s="40">
        <f>G323</f>
        <v>388.787</v>
      </c>
      <c r="H322" s="17">
        <f t="shared" si="22"/>
        <v>97.19675</v>
      </c>
    </row>
    <row r="323" spans="1:8" ht="33.75">
      <c r="A323" s="35" t="s">
        <v>71</v>
      </c>
      <c r="B323" s="34" t="s">
        <v>9</v>
      </c>
      <c r="C323" s="34" t="s">
        <v>4</v>
      </c>
      <c r="D323" s="34" t="s">
        <v>397</v>
      </c>
      <c r="E323" s="34" t="s">
        <v>74</v>
      </c>
      <c r="F323" s="37">
        <f>F324</f>
        <v>400</v>
      </c>
      <c r="G323" s="40">
        <f>G324</f>
        <v>388.787</v>
      </c>
      <c r="H323" s="17">
        <f t="shared" si="22"/>
        <v>97.19675</v>
      </c>
    </row>
    <row r="324" spans="1:8" ht="33.75">
      <c r="A324" s="35" t="s">
        <v>72</v>
      </c>
      <c r="B324" s="34" t="s">
        <v>9</v>
      </c>
      <c r="C324" s="34" t="s">
        <v>4</v>
      </c>
      <c r="D324" s="34" t="s">
        <v>397</v>
      </c>
      <c r="E324" s="34" t="s">
        <v>73</v>
      </c>
      <c r="F324" s="37">
        <v>400</v>
      </c>
      <c r="G324" s="40">
        <v>388.787</v>
      </c>
      <c r="H324" s="17">
        <f t="shared" si="22"/>
        <v>97.19675</v>
      </c>
    </row>
    <row r="325" spans="1:8" ht="22.5">
      <c r="A325" s="33" t="s">
        <v>249</v>
      </c>
      <c r="B325" s="34" t="s">
        <v>9</v>
      </c>
      <c r="C325" s="34" t="s">
        <v>4</v>
      </c>
      <c r="D325" s="34" t="s">
        <v>398</v>
      </c>
      <c r="E325" s="34"/>
      <c r="F325" s="37">
        <f>F326</f>
        <v>0</v>
      </c>
      <c r="G325" s="40">
        <f>G326</f>
        <v>0</v>
      </c>
      <c r="H325" s="17">
        <v>0</v>
      </c>
    </row>
    <row r="326" spans="1:8" ht="33.75">
      <c r="A326" s="35" t="s">
        <v>71</v>
      </c>
      <c r="B326" s="34" t="s">
        <v>9</v>
      </c>
      <c r="C326" s="34" t="s">
        <v>4</v>
      </c>
      <c r="D326" s="34" t="s">
        <v>398</v>
      </c>
      <c r="E326" s="34" t="s">
        <v>74</v>
      </c>
      <c r="F326" s="37">
        <f>F327</f>
        <v>0</v>
      </c>
      <c r="G326" s="40">
        <f>G327</f>
        <v>0</v>
      </c>
      <c r="H326" s="17">
        <v>0</v>
      </c>
    </row>
    <row r="327" spans="1:8" ht="33.75">
      <c r="A327" s="35" t="s">
        <v>72</v>
      </c>
      <c r="B327" s="34" t="s">
        <v>9</v>
      </c>
      <c r="C327" s="34" t="s">
        <v>4</v>
      </c>
      <c r="D327" s="34" t="s">
        <v>398</v>
      </c>
      <c r="E327" s="34" t="s">
        <v>73</v>
      </c>
      <c r="F327" s="37">
        <f>200-200</f>
        <v>0</v>
      </c>
      <c r="G327" s="40">
        <v>0</v>
      </c>
      <c r="H327" s="17">
        <v>0</v>
      </c>
    </row>
    <row r="328" spans="1:8" ht="22.5">
      <c r="A328" s="33" t="s">
        <v>148</v>
      </c>
      <c r="B328" s="34" t="s">
        <v>9</v>
      </c>
      <c r="C328" s="34" t="s">
        <v>4</v>
      </c>
      <c r="D328" s="34" t="s">
        <v>399</v>
      </c>
      <c r="E328" s="34"/>
      <c r="F328" s="37">
        <f>F329</f>
        <v>19652.7</v>
      </c>
      <c r="G328" s="40">
        <f>G329</f>
        <v>18397.357</v>
      </c>
      <c r="H328" s="17">
        <f t="shared" si="22"/>
        <v>93.61236369557363</v>
      </c>
    </row>
    <row r="329" spans="1:8" ht="33.75">
      <c r="A329" s="35" t="s">
        <v>71</v>
      </c>
      <c r="B329" s="34" t="s">
        <v>9</v>
      </c>
      <c r="C329" s="34" t="s">
        <v>4</v>
      </c>
      <c r="D329" s="34" t="s">
        <v>399</v>
      </c>
      <c r="E329" s="34" t="s">
        <v>74</v>
      </c>
      <c r="F329" s="37">
        <f>F330</f>
        <v>19652.7</v>
      </c>
      <c r="G329" s="30">
        <f>G330</f>
        <v>18397.357</v>
      </c>
      <c r="H329" s="17">
        <f t="shared" si="22"/>
        <v>93.61236369557363</v>
      </c>
    </row>
    <row r="330" spans="1:8" ht="33.75">
      <c r="A330" s="35" t="s">
        <v>72</v>
      </c>
      <c r="B330" s="34" t="s">
        <v>9</v>
      </c>
      <c r="C330" s="34" t="s">
        <v>4</v>
      </c>
      <c r="D330" s="34" t="s">
        <v>399</v>
      </c>
      <c r="E330" s="34" t="s">
        <v>73</v>
      </c>
      <c r="F330" s="37">
        <v>19652.7</v>
      </c>
      <c r="G330" s="40">
        <v>18397.357</v>
      </c>
      <c r="H330" s="17">
        <f t="shared" si="22"/>
        <v>93.61236369557363</v>
      </c>
    </row>
    <row r="331" spans="1:8" ht="22.5">
      <c r="A331" s="33" t="s">
        <v>95</v>
      </c>
      <c r="B331" s="34" t="s">
        <v>9</v>
      </c>
      <c r="C331" s="34" t="s">
        <v>4</v>
      </c>
      <c r="D331" s="34" t="s">
        <v>400</v>
      </c>
      <c r="E331" s="34"/>
      <c r="F331" s="37">
        <f>F332</f>
        <v>0</v>
      </c>
      <c r="G331" s="40">
        <f>G332</f>
        <v>0</v>
      </c>
      <c r="H331" s="17">
        <v>0</v>
      </c>
    </row>
    <row r="332" spans="1:8" ht="33.75">
      <c r="A332" s="35" t="s">
        <v>71</v>
      </c>
      <c r="B332" s="34" t="s">
        <v>9</v>
      </c>
      <c r="C332" s="34" t="s">
        <v>4</v>
      </c>
      <c r="D332" s="34" t="s">
        <v>400</v>
      </c>
      <c r="E332" s="34" t="s">
        <v>74</v>
      </c>
      <c r="F332" s="37">
        <f>F333</f>
        <v>0</v>
      </c>
      <c r="G332" s="40">
        <f>G333</f>
        <v>0</v>
      </c>
      <c r="H332" s="17">
        <v>0</v>
      </c>
    </row>
    <row r="333" spans="1:8" ht="33.75">
      <c r="A333" s="35" t="s">
        <v>72</v>
      </c>
      <c r="B333" s="34" t="s">
        <v>9</v>
      </c>
      <c r="C333" s="34" t="s">
        <v>4</v>
      </c>
      <c r="D333" s="34" t="s">
        <v>400</v>
      </c>
      <c r="E333" s="34" t="s">
        <v>73</v>
      </c>
      <c r="F333" s="37">
        <f>150-150</f>
        <v>0</v>
      </c>
      <c r="G333" s="40">
        <v>0</v>
      </c>
      <c r="H333" s="17">
        <v>0</v>
      </c>
    </row>
    <row r="334" spans="1:8" ht="22.5">
      <c r="A334" s="33" t="s">
        <v>250</v>
      </c>
      <c r="B334" s="34" t="s">
        <v>9</v>
      </c>
      <c r="C334" s="34" t="s">
        <v>4</v>
      </c>
      <c r="D334" s="34" t="s">
        <v>401</v>
      </c>
      <c r="E334" s="34"/>
      <c r="F334" s="37">
        <f>F335</f>
        <v>79.9</v>
      </c>
      <c r="G334" s="40">
        <f>G335</f>
        <v>79.91</v>
      </c>
      <c r="H334" s="17">
        <f t="shared" si="22"/>
        <v>100.01251564455569</v>
      </c>
    </row>
    <row r="335" spans="1:8" ht="33.75">
      <c r="A335" s="35" t="s">
        <v>71</v>
      </c>
      <c r="B335" s="34" t="s">
        <v>9</v>
      </c>
      <c r="C335" s="34" t="s">
        <v>4</v>
      </c>
      <c r="D335" s="34" t="s">
        <v>401</v>
      </c>
      <c r="E335" s="34" t="s">
        <v>74</v>
      </c>
      <c r="F335" s="37">
        <f>F336</f>
        <v>79.9</v>
      </c>
      <c r="G335" s="40">
        <f>G336</f>
        <v>79.91</v>
      </c>
      <c r="H335" s="17">
        <f t="shared" si="22"/>
        <v>100.01251564455569</v>
      </c>
    </row>
    <row r="336" spans="1:8" ht="33.75">
      <c r="A336" s="35" t="s">
        <v>72</v>
      </c>
      <c r="B336" s="34" t="s">
        <v>9</v>
      </c>
      <c r="C336" s="34" t="s">
        <v>4</v>
      </c>
      <c r="D336" s="34" t="s">
        <v>401</v>
      </c>
      <c r="E336" s="34" t="s">
        <v>73</v>
      </c>
      <c r="F336" s="37">
        <v>79.9</v>
      </c>
      <c r="G336" s="40">
        <v>79.91</v>
      </c>
      <c r="H336" s="17">
        <f t="shared" si="22"/>
        <v>100.01251564455569</v>
      </c>
    </row>
    <row r="337" spans="1:8" ht="56.25">
      <c r="A337" s="33" t="s">
        <v>251</v>
      </c>
      <c r="B337" s="34" t="s">
        <v>9</v>
      </c>
      <c r="C337" s="34" t="s">
        <v>4</v>
      </c>
      <c r="D337" s="34" t="s">
        <v>402</v>
      </c>
      <c r="E337" s="34"/>
      <c r="F337" s="37">
        <f>F338</f>
        <v>190</v>
      </c>
      <c r="G337" s="30">
        <f>G338</f>
        <v>186.651</v>
      </c>
      <c r="H337" s="17">
        <f t="shared" si="22"/>
        <v>98.23736842105264</v>
      </c>
    </row>
    <row r="338" spans="1:8" ht="33.75">
      <c r="A338" s="35" t="s">
        <v>71</v>
      </c>
      <c r="B338" s="34" t="s">
        <v>9</v>
      </c>
      <c r="C338" s="34" t="s">
        <v>4</v>
      </c>
      <c r="D338" s="34" t="s">
        <v>402</v>
      </c>
      <c r="E338" s="34" t="s">
        <v>74</v>
      </c>
      <c r="F338" s="37">
        <f>F339</f>
        <v>190</v>
      </c>
      <c r="G338" s="30">
        <f>G339</f>
        <v>186.651</v>
      </c>
      <c r="H338" s="17">
        <f t="shared" si="22"/>
        <v>98.23736842105264</v>
      </c>
    </row>
    <row r="339" spans="1:8" ht="33.75">
      <c r="A339" s="35" t="s">
        <v>72</v>
      </c>
      <c r="B339" s="34" t="s">
        <v>9</v>
      </c>
      <c r="C339" s="34" t="s">
        <v>4</v>
      </c>
      <c r="D339" s="34" t="s">
        <v>402</v>
      </c>
      <c r="E339" s="34" t="s">
        <v>73</v>
      </c>
      <c r="F339" s="37">
        <v>190</v>
      </c>
      <c r="G339" s="40">
        <v>186.651</v>
      </c>
      <c r="H339" s="17">
        <f t="shared" si="22"/>
        <v>98.23736842105264</v>
      </c>
    </row>
    <row r="340" spans="1:8" ht="56.25">
      <c r="A340" s="35" t="s">
        <v>252</v>
      </c>
      <c r="B340" s="34" t="s">
        <v>9</v>
      </c>
      <c r="C340" s="34" t="s">
        <v>4</v>
      </c>
      <c r="D340" s="34" t="s">
        <v>403</v>
      </c>
      <c r="E340" s="34"/>
      <c r="F340" s="37">
        <f>F341+F344</f>
        <v>8063</v>
      </c>
      <c r="G340" s="37">
        <f>G341+G344</f>
        <v>8063</v>
      </c>
      <c r="H340" s="17">
        <f t="shared" si="22"/>
        <v>100</v>
      </c>
    </row>
    <row r="341" spans="1:8" ht="22.5">
      <c r="A341" s="33" t="s">
        <v>253</v>
      </c>
      <c r="B341" s="34" t="s">
        <v>9</v>
      </c>
      <c r="C341" s="34" t="s">
        <v>4</v>
      </c>
      <c r="D341" s="34" t="s">
        <v>404</v>
      </c>
      <c r="E341" s="34"/>
      <c r="F341" s="37">
        <f>F342</f>
        <v>7970</v>
      </c>
      <c r="G341" s="29">
        <f>G342</f>
        <v>7970</v>
      </c>
      <c r="H341" s="17">
        <f t="shared" si="22"/>
        <v>100</v>
      </c>
    </row>
    <row r="342" spans="1:8" ht="33.75">
      <c r="A342" s="35" t="s">
        <v>71</v>
      </c>
      <c r="B342" s="34" t="s">
        <v>9</v>
      </c>
      <c r="C342" s="34" t="s">
        <v>4</v>
      </c>
      <c r="D342" s="34" t="s">
        <v>404</v>
      </c>
      <c r="E342" s="34" t="s">
        <v>74</v>
      </c>
      <c r="F342" s="37">
        <f>F343</f>
        <v>7970</v>
      </c>
      <c r="G342" s="29">
        <f>G343</f>
        <v>7970</v>
      </c>
      <c r="H342" s="17">
        <f t="shared" si="22"/>
        <v>100</v>
      </c>
    </row>
    <row r="343" spans="1:8" ht="33.75">
      <c r="A343" s="35" t="s">
        <v>72</v>
      </c>
      <c r="B343" s="34" t="s">
        <v>9</v>
      </c>
      <c r="C343" s="34" t="s">
        <v>4</v>
      </c>
      <c r="D343" s="34" t="s">
        <v>404</v>
      </c>
      <c r="E343" s="34" t="s">
        <v>73</v>
      </c>
      <c r="F343" s="37">
        <f>2000+5670+300</f>
        <v>7970</v>
      </c>
      <c r="G343" s="40">
        <v>7970</v>
      </c>
      <c r="H343" s="17">
        <f t="shared" si="22"/>
        <v>100</v>
      </c>
    </row>
    <row r="344" spans="1:8" ht="22.5">
      <c r="A344" s="33" t="s">
        <v>149</v>
      </c>
      <c r="B344" s="34" t="s">
        <v>9</v>
      </c>
      <c r="C344" s="34" t="s">
        <v>4</v>
      </c>
      <c r="D344" s="34" t="s">
        <v>405</v>
      </c>
      <c r="E344" s="34"/>
      <c r="F344" s="37">
        <f>F345</f>
        <v>93</v>
      </c>
      <c r="G344" s="29">
        <f>G345</f>
        <v>93</v>
      </c>
      <c r="H344" s="17">
        <f t="shared" si="22"/>
        <v>100</v>
      </c>
    </row>
    <row r="345" spans="1:8" ht="33.75">
      <c r="A345" s="35" t="s">
        <v>71</v>
      </c>
      <c r="B345" s="34" t="s">
        <v>9</v>
      </c>
      <c r="C345" s="34" t="s">
        <v>4</v>
      </c>
      <c r="D345" s="34" t="s">
        <v>405</v>
      </c>
      <c r="E345" s="34" t="s">
        <v>74</v>
      </c>
      <c r="F345" s="37">
        <f>F346</f>
        <v>93</v>
      </c>
      <c r="G345" s="40">
        <f>G346</f>
        <v>93</v>
      </c>
      <c r="H345" s="17">
        <f t="shared" si="22"/>
        <v>100</v>
      </c>
    </row>
    <row r="346" spans="1:8" ht="33.75">
      <c r="A346" s="35" t="s">
        <v>72</v>
      </c>
      <c r="B346" s="34" t="s">
        <v>9</v>
      </c>
      <c r="C346" s="34" t="s">
        <v>4</v>
      </c>
      <c r="D346" s="34" t="s">
        <v>405</v>
      </c>
      <c r="E346" s="34" t="s">
        <v>73</v>
      </c>
      <c r="F346" s="37">
        <v>93</v>
      </c>
      <c r="G346" s="40">
        <v>93</v>
      </c>
      <c r="H346" s="17">
        <f t="shared" si="22"/>
        <v>100</v>
      </c>
    </row>
    <row r="347" spans="1:8" ht="45">
      <c r="A347" s="35" t="s">
        <v>136</v>
      </c>
      <c r="B347" s="34" t="s">
        <v>9</v>
      </c>
      <c r="C347" s="34" t="s">
        <v>4</v>
      </c>
      <c r="D347" s="34" t="s">
        <v>362</v>
      </c>
      <c r="E347" s="34"/>
      <c r="F347" s="37">
        <f>F348+F355</f>
        <v>7588.6</v>
      </c>
      <c r="G347" s="37">
        <f>G348+G355</f>
        <v>7529.134</v>
      </c>
      <c r="H347" s="17">
        <f t="shared" si="22"/>
        <v>99.21637719737501</v>
      </c>
    </row>
    <row r="348" spans="1:8" ht="45">
      <c r="A348" s="35" t="s">
        <v>254</v>
      </c>
      <c r="B348" s="34" t="s">
        <v>9</v>
      </c>
      <c r="C348" s="34" t="s">
        <v>4</v>
      </c>
      <c r="D348" s="34" t="s">
        <v>406</v>
      </c>
      <c r="E348" s="34"/>
      <c r="F348" s="37">
        <f>F349+F352</f>
        <v>1600</v>
      </c>
      <c r="G348" s="37">
        <f>G349+G352</f>
        <v>1585.805</v>
      </c>
      <c r="H348" s="17">
        <f t="shared" si="22"/>
        <v>99.1128125</v>
      </c>
    </row>
    <row r="349" spans="1:8" ht="45">
      <c r="A349" s="33" t="s">
        <v>255</v>
      </c>
      <c r="B349" s="34" t="s">
        <v>9</v>
      </c>
      <c r="C349" s="34" t="s">
        <v>4</v>
      </c>
      <c r="D349" s="34" t="s">
        <v>407</v>
      </c>
      <c r="E349" s="34"/>
      <c r="F349" s="37">
        <f>F350</f>
        <v>0</v>
      </c>
      <c r="G349" s="40">
        <f>G350</f>
        <v>0</v>
      </c>
      <c r="H349" s="17">
        <v>0</v>
      </c>
    </row>
    <row r="350" spans="1:8" ht="33.75">
      <c r="A350" s="35" t="s">
        <v>143</v>
      </c>
      <c r="B350" s="34" t="s">
        <v>9</v>
      </c>
      <c r="C350" s="34" t="s">
        <v>4</v>
      </c>
      <c r="D350" s="34" t="s">
        <v>407</v>
      </c>
      <c r="E350" s="34" t="s">
        <v>92</v>
      </c>
      <c r="F350" s="37">
        <f>F351</f>
        <v>0</v>
      </c>
      <c r="G350" s="40">
        <f>G351</f>
        <v>0</v>
      </c>
      <c r="H350" s="17">
        <v>0</v>
      </c>
    </row>
    <row r="351" spans="1:8" ht="12.75">
      <c r="A351" s="35" t="s">
        <v>93</v>
      </c>
      <c r="B351" s="34" t="s">
        <v>9</v>
      </c>
      <c r="C351" s="34" t="s">
        <v>4</v>
      </c>
      <c r="D351" s="34" t="s">
        <v>407</v>
      </c>
      <c r="E351" s="34" t="s">
        <v>94</v>
      </c>
      <c r="F351" s="37">
        <f>1000-1000</f>
        <v>0</v>
      </c>
      <c r="G351" s="40">
        <v>0</v>
      </c>
      <c r="H351" s="17">
        <v>0</v>
      </c>
    </row>
    <row r="352" spans="1:8" ht="22.5">
      <c r="A352" s="35" t="s">
        <v>256</v>
      </c>
      <c r="B352" s="34" t="s">
        <v>9</v>
      </c>
      <c r="C352" s="34" t="s">
        <v>4</v>
      </c>
      <c r="D352" s="34" t="s">
        <v>408</v>
      </c>
      <c r="E352" s="34"/>
      <c r="F352" s="37">
        <f>F353</f>
        <v>1600</v>
      </c>
      <c r="G352" s="40">
        <f>G353</f>
        <v>1585.805</v>
      </c>
      <c r="H352" s="17">
        <f t="shared" si="22"/>
        <v>99.1128125</v>
      </c>
    </row>
    <row r="353" spans="1:8" ht="33.75">
      <c r="A353" s="35" t="s">
        <v>71</v>
      </c>
      <c r="B353" s="34" t="s">
        <v>9</v>
      </c>
      <c r="C353" s="34" t="s">
        <v>4</v>
      </c>
      <c r="D353" s="34" t="s">
        <v>408</v>
      </c>
      <c r="E353" s="34" t="s">
        <v>74</v>
      </c>
      <c r="F353" s="37">
        <f>F354</f>
        <v>1600</v>
      </c>
      <c r="G353" s="40">
        <f>G354</f>
        <v>1585.805</v>
      </c>
      <c r="H353" s="17">
        <f t="shared" si="22"/>
        <v>99.1128125</v>
      </c>
    </row>
    <row r="354" spans="1:8" ht="33.75">
      <c r="A354" s="35" t="s">
        <v>72</v>
      </c>
      <c r="B354" s="34" t="s">
        <v>9</v>
      </c>
      <c r="C354" s="34" t="s">
        <v>4</v>
      </c>
      <c r="D354" s="34" t="s">
        <v>408</v>
      </c>
      <c r="E354" s="34" t="s">
        <v>73</v>
      </c>
      <c r="F354" s="37">
        <f>1000+600</f>
        <v>1600</v>
      </c>
      <c r="G354" s="40">
        <v>1585.805</v>
      </c>
      <c r="H354" s="17">
        <f t="shared" si="22"/>
        <v>99.1128125</v>
      </c>
    </row>
    <row r="355" spans="1:8" ht="22.5">
      <c r="A355" s="33" t="s">
        <v>257</v>
      </c>
      <c r="B355" s="34" t="s">
        <v>9</v>
      </c>
      <c r="C355" s="34" t="s">
        <v>4</v>
      </c>
      <c r="D355" s="34" t="s">
        <v>409</v>
      </c>
      <c r="E355" s="34"/>
      <c r="F355" s="37">
        <f>F356</f>
        <v>5988.6</v>
      </c>
      <c r="G355" s="40">
        <f>G356</f>
        <v>5943.329</v>
      </c>
      <c r="H355" s="17">
        <f t="shared" si="22"/>
        <v>99.24404702267641</v>
      </c>
    </row>
    <row r="356" spans="1:8" ht="12.75">
      <c r="A356" s="33" t="s">
        <v>258</v>
      </c>
      <c r="B356" s="34" t="s">
        <v>9</v>
      </c>
      <c r="C356" s="34" t="s">
        <v>4</v>
      </c>
      <c r="D356" s="34" t="s">
        <v>410</v>
      </c>
      <c r="E356" s="34"/>
      <c r="F356" s="37">
        <f>F357+F359</f>
        <v>5988.6</v>
      </c>
      <c r="G356" s="37">
        <f>G357+G359</f>
        <v>5943.329</v>
      </c>
      <c r="H356" s="17">
        <f t="shared" si="22"/>
        <v>99.24404702267641</v>
      </c>
    </row>
    <row r="357" spans="1:8" ht="67.5">
      <c r="A357" s="35" t="s">
        <v>68</v>
      </c>
      <c r="B357" s="34" t="s">
        <v>9</v>
      </c>
      <c r="C357" s="34" t="s">
        <v>4</v>
      </c>
      <c r="D357" s="34" t="s">
        <v>410</v>
      </c>
      <c r="E357" s="34" t="s">
        <v>70</v>
      </c>
      <c r="F357" s="37">
        <f>F358</f>
        <v>4279.6</v>
      </c>
      <c r="G357" s="40">
        <f>G358</f>
        <v>4234.579</v>
      </c>
      <c r="H357" s="17">
        <f t="shared" si="22"/>
        <v>98.94800915973454</v>
      </c>
    </row>
    <row r="358" spans="1:8" ht="22.5">
      <c r="A358" s="38" t="s">
        <v>90</v>
      </c>
      <c r="B358" s="34" t="s">
        <v>9</v>
      </c>
      <c r="C358" s="34" t="s">
        <v>4</v>
      </c>
      <c r="D358" s="34" t="s">
        <v>410</v>
      </c>
      <c r="E358" s="34" t="s">
        <v>91</v>
      </c>
      <c r="F358" s="37">
        <v>4279.6</v>
      </c>
      <c r="G358" s="30">
        <f>1038.655+3195.924</f>
        <v>4234.579</v>
      </c>
      <c r="H358" s="17">
        <f t="shared" si="22"/>
        <v>98.94800915973454</v>
      </c>
    </row>
    <row r="359" spans="1:8" ht="33.75">
      <c r="A359" s="35" t="s">
        <v>71</v>
      </c>
      <c r="B359" s="34" t="s">
        <v>9</v>
      </c>
      <c r="C359" s="34" t="s">
        <v>4</v>
      </c>
      <c r="D359" s="34" t="s">
        <v>410</v>
      </c>
      <c r="E359" s="34" t="s">
        <v>74</v>
      </c>
      <c r="F359" s="37">
        <f>F360</f>
        <v>1709</v>
      </c>
      <c r="G359" s="40">
        <f>G360</f>
        <v>1708.75</v>
      </c>
      <c r="H359" s="17">
        <f t="shared" si="22"/>
        <v>99.98537156231716</v>
      </c>
    </row>
    <row r="360" spans="1:8" ht="33.75">
      <c r="A360" s="35" t="s">
        <v>72</v>
      </c>
      <c r="B360" s="34" t="s">
        <v>9</v>
      </c>
      <c r="C360" s="34" t="s">
        <v>4</v>
      </c>
      <c r="D360" s="34" t="s">
        <v>410</v>
      </c>
      <c r="E360" s="34" t="s">
        <v>73</v>
      </c>
      <c r="F360" s="37">
        <v>1709</v>
      </c>
      <c r="G360" s="40">
        <f>1661+47.75</f>
        <v>1708.75</v>
      </c>
      <c r="H360" s="17">
        <f t="shared" si="22"/>
        <v>99.98537156231716</v>
      </c>
    </row>
    <row r="361" spans="1:8" ht="45">
      <c r="A361" s="35" t="s">
        <v>229</v>
      </c>
      <c r="B361" s="34" t="s">
        <v>9</v>
      </c>
      <c r="C361" s="34" t="s">
        <v>4</v>
      </c>
      <c r="D361" s="34" t="s">
        <v>371</v>
      </c>
      <c r="E361" s="34"/>
      <c r="F361" s="37">
        <f>F362+F369</f>
        <v>33423.6</v>
      </c>
      <c r="G361" s="37">
        <f>G362+G369</f>
        <v>30401.851000000002</v>
      </c>
      <c r="H361" s="17">
        <f t="shared" si="22"/>
        <v>90.95923539056237</v>
      </c>
    </row>
    <row r="362" spans="1:8" ht="56.25">
      <c r="A362" s="35" t="s">
        <v>243</v>
      </c>
      <c r="B362" s="34" t="s">
        <v>9</v>
      </c>
      <c r="C362" s="34" t="s">
        <v>4</v>
      </c>
      <c r="D362" s="34" t="s">
        <v>388</v>
      </c>
      <c r="E362" s="34"/>
      <c r="F362" s="37">
        <f>F365+F366</f>
        <v>28027</v>
      </c>
      <c r="G362" s="37">
        <f>G365+G366</f>
        <v>26461.309</v>
      </c>
      <c r="H362" s="17">
        <f t="shared" si="22"/>
        <v>94.41363328219218</v>
      </c>
    </row>
    <row r="363" spans="1:8" ht="22.5">
      <c r="A363" s="33" t="s">
        <v>146</v>
      </c>
      <c r="B363" s="34" t="s">
        <v>9</v>
      </c>
      <c r="C363" s="34" t="s">
        <v>4</v>
      </c>
      <c r="D363" s="34" t="s">
        <v>389</v>
      </c>
      <c r="E363" s="34"/>
      <c r="F363" s="37">
        <f>F364</f>
        <v>24307</v>
      </c>
      <c r="G363" s="37">
        <f>G364</f>
        <v>22822.881</v>
      </c>
      <c r="H363" s="17">
        <f t="shared" si="22"/>
        <v>93.89427325461803</v>
      </c>
    </row>
    <row r="364" spans="1:8" ht="33.75">
      <c r="A364" s="35" t="s">
        <v>71</v>
      </c>
      <c r="B364" s="34" t="s">
        <v>9</v>
      </c>
      <c r="C364" s="34" t="s">
        <v>4</v>
      </c>
      <c r="D364" s="34" t="s">
        <v>389</v>
      </c>
      <c r="E364" s="34" t="s">
        <v>74</v>
      </c>
      <c r="F364" s="37">
        <f>F365</f>
        <v>24307</v>
      </c>
      <c r="G364" s="40">
        <f>G365</f>
        <v>22822.881</v>
      </c>
      <c r="H364" s="17">
        <f t="shared" si="22"/>
        <v>93.89427325461803</v>
      </c>
    </row>
    <row r="365" spans="1:8" ht="33.75">
      <c r="A365" s="35" t="s">
        <v>72</v>
      </c>
      <c r="B365" s="34" t="s">
        <v>9</v>
      </c>
      <c r="C365" s="34" t="s">
        <v>4</v>
      </c>
      <c r="D365" s="34" t="s">
        <v>389</v>
      </c>
      <c r="E365" s="34" t="s">
        <v>73</v>
      </c>
      <c r="F365" s="37">
        <v>24307</v>
      </c>
      <c r="G365" s="40">
        <v>22822.881</v>
      </c>
      <c r="H365" s="17">
        <f t="shared" si="22"/>
        <v>93.89427325461803</v>
      </c>
    </row>
    <row r="366" spans="1:8" ht="22.5">
      <c r="A366" s="33" t="s">
        <v>244</v>
      </c>
      <c r="B366" s="34" t="s">
        <v>9</v>
      </c>
      <c r="C366" s="34" t="s">
        <v>4</v>
      </c>
      <c r="D366" s="34" t="s">
        <v>390</v>
      </c>
      <c r="E366" s="34"/>
      <c r="F366" s="37">
        <f>F367</f>
        <v>3720</v>
      </c>
      <c r="G366" s="37">
        <f>G367</f>
        <v>3638.428</v>
      </c>
      <c r="H366" s="17">
        <f t="shared" si="22"/>
        <v>97.80720430107527</v>
      </c>
    </row>
    <row r="367" spans="1:8" ht="33.75">
      <c r="A367" s="35" t="s">
        <v>71</v>
      </c>
      <c r="B367" s="34" t="s">
        <v>9</v>
      </c>
      <c r="C367" s="34" t="s">
        <v>4</v>
      </c>
      <c r="D367" s="34" t="s">
        <v>390</v>
      </c>
      <c r="E367" s="34" t="s">
        <v>74</v>
      </c>
      <c r="F367" s="37">
        <f>F368</f>
        <v>3720</v>
      </c>
      <c r="G367" s="40">
        <f>G368</f>
        <v>3638.428</v>
      </c>
      <c r="H367" s="17">
        <f t="shared" si="22"/>
        <v>97.80720430107527</v>
      </c>
    </row>
    <row r="368" spans="1:8" ht="33.75">
      <c r="A368" s="35" t="s">
        <v>72</v>
      </c>
      <c r="B368" s="34" t="s">
        <v>9</v>
      </c>
      <c r="C368" s="34" t="s">
        <v>4</v>
      </c>
      <c r="D368" s="34" t="s">
        <v>390</v>
      </c>
      <c r="E368" s="34" t="s">
        <v>73</v>
      </c>
      <c r="F368" s="37">
        <v>3720</v>
      </c>
      <c r="G368" s="30">
        <v>3638.428</v>
      </c>
      <c r="H368" s="17">
        <f t="shared" si="22"/>
        <v>97.80720430107527</v>
      </c>
    </row>
    <row r="369" spans="1:8" ht="33.75">
      <c r="A369" s="33" t="s">
        <v>245</v>
      </c>
      <c r="B369" s="34" t="s">
        <v>9</v>
      </c>
      <c r="C369" s="34" t="s">
        <v>4</v>
      </c>
      <c r="D369" s="34" t="s">
        <v>391</v>
      </c>
      <c r="E369" s="34"/>
      <c r="F369" s="37">
        <f>F370+F373</f>
        <v>5396.6</v>
      </c>
      <c r="G369" s="37">
        <f>G370+G373</f>
        <v>3940.542</v>
      </c>
      <c r="H369" s="17">
        <f t="shared" si="22"/>
        <v>73.01897491012859</v>
      </c>
    </row>
    <row r="370" spans="1:8" ht="22.5">
      <c r="A370" s="33" t="s">
        <v>246</v>
      </c>
      <c r="B370" s="34" t="s">
        <v>9</v>
      </c>
      <c r="C370" s="34" t="s">
        <v>4</v>
      </c>
      <c r="D370" s="34" t="s">
        <v>392</v>
      </c>
      <c r="E370" s="34"/>
      <c r="F370" s="37">
        <f>F371</f>
        <v>4200</v>
      </c>
      <c r="G370" s="37">
        <f>G371</f>
        <v>2754.308</v>
      </c>
      <c r="H370" s="17">
        <f t="shared" si="22"/>
        <v>65.5787619047619</v>
      </c>
    </row>
    <row r="371" spans="1:8" ht="33.75">
      <c r="A371" s="35" t="s">
        <v>142</v>
      </c>
      <c r="B371" s="34" t="s">
        <v>9</v>
      </c>
      <c r="C371" s="34" t="s">
        <v>4</v>
      </c>
      <c r="D371" s="34" t="s">
        <v>392</v>
      </c>
      <c r="E371" s="34" t="s">
        <v>92</v>
      </c>
      <c r="F371" s="37">
        <f>F372</f>
        <v>4200</v>
      </c>
      <c r="G371" s="37">
        <f>G372</f>
        <v>2754.308</v>
      </c>
      <c r="H371" s="17">
        <f>G371/F371*100</f>
        <v>65.5787619047619</v>
      </c>
    </row>
    <row r="372" spans="1:8" ht="12.75">
      <c r="A372" s="35" t="s">
        <v>93</v>
      </c>
      <c r="B372" s="34" t="s">
        <v>9</v>
      </c>
      <c r="C372" s="34" t="s">
        <v>4</v>
      </c>
      <c r="D372" s="34" t="s">
        <v>392</v>
      </c>
      <c r="E372" s="34" t="s">
        <v>94</v>
      </c>
      <c r="F372" s="37">
        <f>6200-1000-1000</f>
        <v>4200</v>
      </c>
      <c r="G372" s="40">
        <v>2754.308</v>
      </c>
      <c r="H372" s="17">
        <f>G372/F372*100</f>
        <v>65.5787619047619</v>
      </c>
    </row>
    <row r="373" spans="1:8" ht="22.5">
      <c r="A373" s="33" t="s">
        <v>247</v>
      </c>
      <c r="B373" s="34" t="s">
        <v>9</v>
      </c>
      <c r="C373" s="34" t="s">
        <v>4</v>
      </c>
      <c r="D373" s="34" t="s">
        <v>393</v>
      </c>
      <c r="E373" s="34"/>
      <c r="F373" s="37">
        <f>F374</f>
        <v>1196.6</v>
      </c>
      <c r="G373" s="37">
        <f>G374</f>
        <v>1186.234</v>
      </c>
      <c r="H373" s="17">
        <f>G373/F373*100</f>
        <v>99.13371218452282</v>
      </c>
    </row>
    <row r="374" spans="1:8" ht="33.75">
      <c r="A374" s="35" t="s">
        <v>71</v>
      </c>
      <c r="B374" s="34" t="s">
        <v>9</v>
      </c>
      <c r="C374" s="34" t="s">
        <v>4</v>
      </c>
      <c r="D374" s="34" t="s">
        <v>393</v>
      </c>
      <c r="E374" s="34" t="s">
        <v>74</v>
      </c>
      <c r="F374" s="37">
        <f>F375</f>
        <v>1196.6</v>
      </c>
      <c r="G374" s="29">
        <f>G375</f>
        <v>1186.234</v>
      </c>
      <c r="H374" s="17">
        <f>G374/F374*100</f>
        <v>99.13371218452282</v>
      </c>
    </row>
    <row r="375" spans="1:8" ht="33.75">
      <c r="A375" s="35" t="s">
        <v>72</v>
      </c>
      <c r="B375" s="34" t="s">
        <v>9</v>
      </c>
      <c r="C375" s="34" t="s">
        <v>4</v>
      </c>
      <c r="D375" s="34" t="s">
        <v>393</v>
      </c>
      <c r="E375" s="34" t="s">
        <v>73</v>
      </c>
      <c r="F375" s="37">
        <v>1196.6</v>
      </c>
      <c r="G375" s="29">
        <v>1186.234</v>
      </c>
      <c r="H375" s="17">
        <f>G375/F375*100</f>
        <v>99.13371218452282</v>
      </c>
    </row>
    <row r="376" spans="1:8" ht="12.75">
      <c r="A376" s="53" t="s">
        <v>34</v>
      </c>
      <c r="B376" s="63" t="s">
        <v>10</v>
      </c>
      <c r="C376" s="34"/>
      <c r="D376" s="34"/>
      <c r="E376" s="34"/>
      <c r="F376" s="74">
        <f>F377</f>
        <v>22291.4</v>
      </c>
      <c r="G376" s="32">
        <f>G377</f>
        <v>21337.532</v>
      </c>
      <c r="H376" s="16">
        <f t="shared" si="22"/>
        <v>95.7209147922517</v>
      </c>
    </row>
    <row r="377" spans="1:8" ht="22.5">
      <c r="A377" s="33" t="s">
        <v>35</v>
      </c>
      <c r="B377" s="34" t="s">
        <v>10</v>
      </c>
      <c r="C377" s="34" t="s">
        <v>10</v>
      </c>
      <c r="D377" s="34"/>
      <c r="E377" s="34"/>
      <c r="F377" s="37">
        <f>F378</f>
        <v>22291.4</v>
      </c>
      <c r="G377" s="37">
        <f>G378</f>
        <v>21337.532</v>
      </c>
      <c r="H377" s="17">
        <f t="shared" si="22"/>
        <v>95.7209147922517</v>
      </c>
    </row>
    <row r="378" spans="1:8" ht="22.5">
      <c r="A378" s="35" t="s">
        <v>150</v>
      </c>
      <c r="B378" s="34" t="s">
        <v>10</v>
      </c>
      <c r="C378" s="34" t="s">
        <v>10</v>
      </c>
      <c r="D378" s="34" t="s">
        <v>411</v>
      </c>
      <c r="E378" s="34"/>
      <c r="F378" s="37">
        <f>F379+F396+F400</f>
        <v>22291.4</v>
      </c>
      <c r="G378" s="37">
        <f>G379+G396+G400</f>
        <v>21337.532</v>
      </c>
      <c r="H378" s="17">
        <f t="shared" si="22"/>
        <v>95.7209147922517</v>
      </c>
    </row>
    <row r="379" spans="1:8" ht="90">
      <c r="A379" s="33" t="s">
        <v>259</v>
      </c>
      <c r="B379" s="34" t="s">
        <v>10</v>
      </c>
      <c r="C379" s="34" t="s">
        <v>10</v>
      </c>
      <c r="D379" s="34" t="s">
        <v>412</v>
      </c>
      <c r="E379" s="34"/>
      <c r="F379" s="37">
        <f>F380+F383+F390+F393</f>
        <v>22216.100000000002</v>
      </c>
      <c r="G379" s="37">
        <f>G380+G383+G390+G393</f>
        <v>21267.232</v>
      </c>
      <c r="H379" s="17">
        <f t="shared" si="22"/>
        <v>95.72891731672075</v>
      </c>
    </row>
    <row r="380" spans="1:8" ht="33.75">
      <c r="A380" s="33" t="s">
        <v>151</v>
      </c>
      <c r="B380" s="34" t="s">
        <v>10</v>
      </c>
      <c r="C380" s="34" t="s">
        <v>10</v>
      </c>
      <c r="D380" s="34" t="s">
        <v>413</v>
      </c>
      <c r="E380" s="34"/>
      <c r="F380" s="37">
        <f>F381</f>
        <v>1290.9</v>
      </c>
      <c r="G380" s="37">
        <f>G381</f>
        <v>1290.801</v>
      </c>
      <c r="H380" s="17">
        <f t="shared" si="22"/>
        <v>99.99233093190796</v>
      </c>
    </row>
    <row r="381" spans="1:8" ht="33.75">
      <c r="A381" s="35" t="s">
        <v>71</v>
      </c>
      <c r="B381" s="34" t="s">
        <v>10</v>
      </c>
      <c r="C381" s="34" t="s">
        <v>10</v>
      </c>
      <c r="D381" s="34" t="s">
        <v>413</v>
      </c>
      <c r="E381" s="34" t="s">
        <v>74</v>
      </c>
      <c r="F381" s="37">
        <f>F382</f>
        <v>1290.9</v>
      </c>
      <c r="G381" s="40">
        <f>G382</f>
        <v>1290.801</v>
      </c>
      <c r="H381" s="17">
        <f t="shared" si="22"/>
        <v>99.99233093190796</v>
      </c>
    </row>
    <row r="382" spans="1:8" ht="33.75">
      <c r="A382" s="35" t="s">
        <v>72</v>
      </c>
      <c r="B382" s="34" t="s">
        <v>10</v>
      </c>
      <c r="C382" s="34" t="s">
        <v>10</v>
      </c>
      <c r="D382" s="34" t="s">
        <v>413</v>
      </c>
      <c r="E382" s="34" t="s">
        <v>73</v>
      </c>
      <c r="F382" s="37">
        <v>1290.9</v>
      </c>
      <c r="G382" s="29">
        <v>1290.801</v>
      </c>
      <c r="H382" s="17">
        <f t="shared" si="22"/>
        <v>99.99233093190796</v>
      </c>
    </row>
    <row r="383" spans="1:8" ht="22.5">
      <c r="A383" s="33" t="s">
        <v>38</v>
      </c>
      <c r="B383" s="34" t="s">
        <v>10</v>
      </c>
      <c r="C383" s="34" t="s">
        <v>10</v>
      </c>
      <c r="D383" s="34" t="s">
        <v>414</v>
      </c>
      <c r="E383" s="34"/>
      <c r="F383" s="37">
        <f>F384+F386+F388</f>
        <v>19825.2</v>
      </c>
      <c r="G383" s="37">
        <f>G384+G386+G388</f>
        <v>19526.927</v>
      </c>
      <c r="H383" s="17">
        <f t="shared" si="22"/>
        <v>98.49548554365151</v>
      </c>
    </row>
    <row r="384" spans="1:8" ht="67.5">
      <c r="A384" s="35" t="s">
        <v>68</v>
      </c>
      <c r="B384" s="34" t="s">
        <v>10</v>
      </c>
      <c r="C384" s="34" t="s">
        <v>10</v>
      </c>
      <c r="D384" s="34" t="s">
        <v>414</v>
      </c>
      <c r="E384" s="34" t="s">
        <v>70</v>
      </c>
      <c r="F384" s="37">
        <f>F385</f>
        <v>16092.7</v>
      </c>
      <c r="G384" s="28">
        <f>G385</f>
        <v>15969.514</v>
      </c>
      <c r="H384" s="17">
        <f t="shared" si="22"/>
        <v>99.2345224853505</v>
      </c>
    </row>
    <row r="385" spans="1:8" ht="22.5">
      <c r="A385" s="38" t="s">
        <v>90</v>
      </c>
      <c r="B385" s="34" t="s">
        <v>10</v>
      </c>
      <c r="C385" s="34" t="s">
        <v>10</v>
      </c>
      <c r="D385" s="34" t="s">
        <v>414</v>
      </c>
      <c r="E385" s="34" t="s">
        <v>91</v>
      </c>
      <c r="F385" s="37">
        <v>16092.7</v>
      </c>
      <c r="G385" s="40">
        <f>12313.23+2.592+3653.692</f>
        <v>15969.514</v>
      </c>
      <c r="H385" s="17">
        <f t="shared" si="22"/>
        <v>99.2345224853505</v>
      </c>
    </row>
    <row r="386" spans="1:8" ht="33.75">
      <c r="A386" s="35" t="s">
        <v>71</v>
      </c>
      <c r="B386" s="34" t="s">
        <v>10</v>
      </c>
      <c r="C386" s="34" t="s">
        <v>10</v>
      </c>
      <c r="D386" s="34" t="s">
        <v>414</v>
      </c>
      <c r="E386" s="34" t="s">
        <v>74</v>
      </c>
      <c r="F386" s="37">
        <f>F387</f>
        <v>3719.6</v>
      </c>
      <c r="G386" s="37">
        <f>G387</f>
        <v>3544.553</v>
      </c>
      <c r="H386" s="17">
        <f t="shared" si="22"/>
        <v>95.29392945478008</v>
      </c>
    </row>
    <row r="387" spans="1:8" ht="33.75">
      <c r="A387" s="35" t="s">
        <v>72</v>
      </c>
      <c r="B387" s="34" t="s">
        <v>10</v>
      </c>
      <c r="C387" s="34" t="s">
        <v>10</v>
      </c>
      <c r="D387" s="34" t="s">
        <v>414</v>
      </c>
      <c r="E387" s="34" t="s">
        <v>73</v>
      </c>
      <c r="F387" s="37">
        <v>3719.6</v>
      </c>
      <c r="G387" s="40">
        <f>2908.118+636.435</f>
        <v>3544.553</v>
      </c>
      <c r="H387" s="17">
        <f t="shared" si="22"/>
        <v>95.29392945478008</v>
      </c>
    </row>
    <row r="388" spans="1:8" ht="12.75">
      <c r="A388" s="35" t="s">
        <v>75</v>
      </c>
      <c r="B388" s="34" t="s">
        <v>10</v>
      </c>
      <c r="C388" s="34" t="s">
        <v>10</v>
      </c>
      <c r="D388" s="34" t="s">
        <v>414</v>
      </c>
      <c r="E388" s="34" t="s">
        <v>76</v>
      </c>
      <c r="F388" s="37">
        <f>F389</f>
        <v>12.9</v>
      </c>
      <c r="G388" s="40">
        <f>G389</f>
        <v>12.86</v>
      </c>
      <c r="H388" s="17">
        <f t="shared" si="22"/>
        <v>99.68992248062015</v>
      </c>
    </row>
    <row r="389" spans="1:8" ht="22.5">
      <c r="A389" s="35" t="s">
        <v>77</v>
      </c>
      <c r="B389" s="34" t="s">
        <v>10</v>
      </c>
      <c r="C389" s="34" t="s">
        <v>10</v>
      </c>
      <c r="D389" s="34" t="s">
        <v>414</v>
      </c>
      <c r="E389" s="34" t="s">
        <v>78</v>
      </c>
      <c r="F389" s="37">
        <v>12.9</v>
      </c>
      <c r="G389" s="40">
        <v>12.86</v>
      </c>
      <c r="H389" s="17">
        <f t="shared" si="22"/>
        <v>99.68992248062015</v>
      </c>
    </row>
    <row r="390" spans="1:8" ht="56.25">
      <c r="A390" s="33" t="s">
        <v>260</v>
      </c>
      <c r="B390" s="34" t="s">
        <v>10</v>
      </c>
      <c r="C390" s="34" t="s">
        <v>10</v>
      </c>
      <c r="D390" s="34" t="s">
        <v>415</v>
      </c>
      <c r="E390" s="34"/>
      <c r="F390" s="37">
        <v>733</v>
      </c>
      <c r="G390" s="40">
        <f>G391</f>
        <v>292.178</v>
      </c>
      <c r="H390" s="17">
        <f t="shared" si="22"/>
        <v>39.860572987721696</v>
      </c>
    </row>
    <row r="391" spans="1:8" ht="67.5">
      <c r="A391" s="35" t="s">
        <v>68</v>
      </c>
      <c r="B391" s="34" t="s">
        <v>10</v>
      </c>
      <c r="C391" s="34" t="s">
        <v>10</v>
      </c>
      <c r="D391" s="34" t="s">
        <v>415</v>
      </c>
      <c r="E391" s="34" t="s">
        <v>70</v>
      </c>
      <c r="F391" s="37">
        <f>F392</f>
        <v>733</v>
      </c>
      <c r="G391" s="40">
        <f>G392</f>
        <v>292.178</v>
      </c>
      <c r="H391" s="17">
        <f t="shared" si="22"/>
        <v>39.860572987721696</v>
      </c>
    </row>
    <row r="392" spans="1:8" ht="22.5">
      <c r="A392" s="38" t="s">
        <v>90</v>
      </c>
      <c r="B392" s="34" t="s">
        <v>10</v>
      </c>
      <c r="C392" s="34" t="s">
        <v>10</v>
      </c>
      <c r="D392" s="34" t="s">
        <v>415</v>
      </c>
      <c r="E392" s="34" t="s">
        <v>91</v>
      </c>
      <c r="F392" s="37">
        <v>733</v>
      </c>
      <c r="G392" s="40">
        <f>67.417+224.761</f>
        <v>292.178</v>
      </c>
      <c r="H392" s="17">
        <f t="shared" si="22"/>
        <v>39.860572987721696</v>
      </c>
    </row>
    <row r="393" spans="1:8" ht="67.5">
      <c r="A393" s="33" t="s">
        <v>261</v>
      </c>
      <c r="B393" s="34" t="s">
        <v>10</v>
      </c>
      <c r="C393" s="34" t="s">
        <v>10</v>
      </c>
      <c r="D393" s="34" t="s">
        <v>416</v>
      </c>
      <c r="E393" s="34"/>
      <c r="F393" s="37">
        <f>F394</f>
        <v>367</v>
      </c>
      <c r="G393" s="40">
        <f>G394</f>
        <v>157.32600000000002</v>
      </c>
      <c r="H393" s="17">
        <f t="shared" si="22"/>
        <v>42.868119891008185</v>
      </c>
    </row>
    <row r="394" spans="1:8" ht="67.5">
      <c r="A394" s="35" t="s">
        <v>68</v>
      </c>
      <c r="B394" s="34" t="s">
        <v>10</v>
      </c>
      <c r="C394" s="34" t="s">
        <v>10</v>
      </c>
      <c r="D394" s="34" t="s">
        <v>416</v>
      </c>
      <c r="E394" s="34" t="s">
        <v>70</v>
      </c>
      <c r="F394" s="37">
        <f>F395</f>
        <v>367</v>
      </c>
      <c r="G394" s="40">
        <f>G395</f>
        <v>157.32600000000002</v>
      </c>
      <c r="H394" s="17">
        <f aca="true" t="shared" si="23" ref="H394:H400">G394/F394*100</f>
        <v>42.868119891008185</v>
      </c>
    </row>
    <row r="395" spans="1:8" ht="22.5">
      <c r="A395" s="38" t="s">
        <v>90</v>
      </c>
      <c r="B395" s="34" t="s">
        <v>10</v>
      </c>
      <c r="C395" s="34" t="s">
        <v>10</v>
      </c>
      <c r="D395" s="34" t="s">
        <v>416</v>
      </c>
      <c r="E395" s="34" t="s">
        <v>91</v>
      </c>
      <c r="F395" s="37">
        <v>367</v>
      </c>
      <c r="G395" s="40">
        <f>121.025+36.301</f>
        <v>157.32600000000002</v>
      </c>
      <c r="H395" s="17">
        <f t="shared" si="23"/>
        <v>42.868119891008185</v>
      </c>
    </row>
    <row r="396" spans="1:8" ht="67.5">
      <c r="A396" s="33" t="s">
        <v>262</v>
      </c>
      <c r="B396" s="34" t="s">
        <v>10</v>
      </c>
      <c r="C396" s="34" t="s">
        <v>10</v>
      </c>
      <c r="D396" s="34" t="s">
        <v>417</v>
      </c>
      <c r="E396" s="34"/>
      <c r="F396" s="37">
        <f aca="true" t="shared" si="24" ref="F396:G398">F397</f>
        <v>10</v>
      </c>
      <c r="G396" s="40">
        <f t="shared" si="24"/>
        <v>5</v>
      </c>
      <c r="H396" s="17">
        <f t="shared" si="23"/>
        <v>50</v>
      </c>
    </row>
    <row r="397" spans="1:8" ht="22.5">
      <c r="A397" s="33" t="s">
        <v>263</v>
      </c>
      <c r="B397" s="34" t="s">
        <v>10</v>
      </c>
      <c r="C397" s="34" t="s">
        <v>10</v>
      </c>
      <c r="D397" s="34" t="s">
        <v>418</v>
      </c>
      <c r="E397" s="34"/>
      <c r="F397" s="37">
        <f t="shared" si="24"/>
        <v>10</v>
      </c>
      <c r="G397" s="40">
        <f t="shared" si="24"/>
        <v>5</v>
      </c>
      <c r="H397" s="17">
        <f t="shared" si="23"/>
        <v>50</v>
      </c>
    </row>
    <row r="398" spans="1:8" ht="33.75">
      <c r="A398" s="35" t="s">
        <v>71</v>
      </c>
      <c r="B398" s="34" t="s">
        <v>10</v>
      </c>
      <c r="C398" s="34" t="s">
        <v>10</v>
      </c>
      <c r="D398" s="34" t="s">
        <v>418</v>
      </c>
      <c r="E398" s="34" t="s">
        <v>74</v>
      </c>
      <c r="F398" s="37">
        <f t="shared" si="24"/>
        <v>10</v>
      </c>
      <c r="G398" s="40">
        <f t="shared" si="24"/>
        <v>5</v>
      </c>
      <c r="H398" s="17">
        <f t="shared" si="23"/>
        <v>50</v>
      </c>
    </row>
    <row r="399" spans="1:8" ht="33.75">
      <c r="A399" s="35" t="s">
        <v>72</v>
      </c>
      <c r="B399" s="34" t="s">
        <v>10</v>
      </c>
      <c r="C399" s="34" t="s">
        <v>10</v>
      </c>
      <c r="D399" s="34" t="s">
        <v>418</v>
      </c>
      <c r="E399" s="34" t="s">
        <v>73</v>
      </c>
      <c r="F399" s="37">
        <v>10</v>
      </c>
      <c r="G399" s="40">
        <v>5</v>
      </c>
      <c r="H399" s="17">
        <f t="shared" si="23"/>
        <v>50</v>
      </c>
    </row>
    <row r="400" spans="1:8" ht="67.5">
      <c r="A400" s="33" t="s">
        <v>264</v>
      </c>
      <c r="B400" s="34" t="s">
        <v>10</v>
      </c>
      <c r="C400" s="34" t="s">
        <v>10</v>
      </c>
      <c r="D400" s="34" t="s">
        <v>419</v>
      </c>
      <c r="E400" s="34"/>
      <c r="F400" s="37">
        <f aca="true" t="shared" si="25" ref="F400:G402">F401</f>
        <v>65.3</v>
      </c>
      <c r="G400" s="37">
        <f t="shared" si="25"/>
        <v>65.3</v>
      </c>
      <c r="H400" s="17">
        <f t="shared" si="23"/>
        <v>100</v>
      </c>
    </row>
    <row r="401" spans="1:8" ht="33.75">
      <c r="A401" s="33" t="s">
        <v>265</v>
      </c>
      <c r="B401" s="34" t="s">
        <v>10</v>
      </c>
      <c r="C401" s="34" t="s">
        <v>10</v>
      </c>
      <c r="D401" s="34" t="s">
        <v>420</v>
      </c>
      <c r="E401" s="34"/>
      <c r="F401" s="37">
        <f t="shared" si="25"/>
        <v>65.3</v>
      </c>
      <c r="G401" s="40">
        <f t="shared" si="25"/>
        <v>65.3</v>
      </c>
      <c r="H401" s="17">
        <f aca="true" t="shared" si="26" ref="H401:H465">G401/F401*100</f>
        <v>100</v>
      </c>
    </row>
    <row r="402" spans="1:8" ht="33.75">
      <c r="A402" s="35" t="s">
        <v>71</v>
      </c>
      <c r="B402" s="34" t="s">
        <v>10</v>
      </c>
      <c r="C402" s="34" t="s">
        <v>10</v>
      </c>
      <c r="D402" s="34" t="s">
        <v>420</v>
      </c>
      <c r="E402" s="34" t="s">
        <v>74</v>
      </c>
      <c r="F402" s="37">
        <f t="shared" si="25"/>
        <v>65.3</v>
      </c>
      <c r="G402" s="40">
        <f t="shared" si="25"/>
        <v>65.3</v>
      </c>
      <c r="H402" s="17">
        <f t="shared" si="26"/>
        <v>100</v>
      </c>
    </row>
    <row r="403" spans="1:8" ht="33.75">
      <c r="A403" s="35" t="s">
        <v>72</v>
      </c>
      <c r="B403" s="34" t="s">
        <v>10</v>
      </c>
      <c r="C403" s="34" t="s">
        <v>10</v>
      </c>
      <c r="D403" s="34" t="s">
        <v>420</v>
      </c>
      <c r="E403" s="34" t="s">
        <v>73</v>
      </c>
      <c r="F403" s="37">
        <v>65.3</v>
      </c>
      <c r="G403" s="40">
        <v>65.3</v>
      </c>
      <c r="H403" s="17">
        <f t="shared" si="26"/>
        <v>100</v>
      </c>
    </row>
    <row r="404" spans="1:8" ht="12.75">
      <c r="A404" s="53" t="s">
        <v>266</v>
      </c>
      <c r="B404" s="63" t="s">
        <v>36</v>
      </c>
      <c r="C404" s="34"/>
      <c r="D404" s="34"/>
      <c r="E404" s="34"/>
      <c r="F404" s="74">
        <v>154480</v>
      </c>
      <c r="G404" s="74">
        <v>148902.5</v>
      </c>
      <c r="H404" s="16">
        <f t="shared" si="26"/>
        <v>96.3895002589332</v>
      </c>
    </row>
    <row r="405" spans="1:8" ht="12.75">
      <c r="A405" s="35" t="s">
        <v>37</v>
      </c>
      <c r="B405" s="34" t="s">
        <v>36</v>
      </c>
      <c r="C405" s="34" t="s">
        <v>2</v>
      </c>
      <c r="D405" s="34"/>
      <c r="E405" s="34"/>
      <c r="F405" s="37">
        <f>F406+F467</f>
        <v>141616.09999999998</v>
      </c>
      <c r="G405" s="37">
        <f>G406+G467</f>
        <v>136078.39299999998</v>
      </c>
      <c r="H405" s="17">
        <f t="shared" si="26"/>
        <v>96.08963458250864</v>
      </c>
    </row>
    <row r="406" spans="1:8" ht="22.5">
      <c r="A406" s="35" t="s">
        <v>152</v>
      </c>
      <c r="B406" s="34" t="s">
        <v>36</v>
      </c>
      <c r="C406" s="34" t="s">
        <v>2</v>
      </c>
      <c r="D406" s="34" t="s">
        <v>421</v>
      </c>
      <c r="E406" s="34"/>
      <c r="F406" s="37">
        <f>F407+F442+F452</f>
        <v>139661.69999999998</v>
      </c>
      <c r="G406" s="37">
        <f>G407+G442+G452</f>
        <v>134123.99899999998</v>
      </c>
      <c r="H406" s="17">
        <f t="shared" si="26"/>
        <v>96.03491794815615</v>
      </c>
    </row>
    <row r="407" spans="1:8" ht="67.5">
      <c r="A407" s="33" t="s">
        <v>267</v>
      </c>
      <c r="B407" s="34" t="s">
        <v>36</v>
      </c>
      <c r="C407" s="34" t="s">
        <v>2</v>
      </c>
      <c r="D407" s="34" t="s">
        <v>422</v>
      </c>
      <c r="E407" s="34"/>
      <c r="F407" s="37">
        <f>F408+F411+F414+F421+F429+F426+F432+F437</f>
        <v>113469.49999999999</v>
      </c>
      <c r="G407" s="37">
        <f>G408+G411+G414+G421+G429+G426+G432+G437</f>
        <v>111160.359</v>
      </c>
      <c r="H407" s="17">
        <f t="shared" si="26"/>
        <v>97.96496767853917</v>
      </c>
    </row>
    <row r="408" spans="1:8" ht="22.5">
      <c r="A408" s="35" t="s">
        <v>153</v>
      </c>
      <c r="B408" s="34" t="s">
        <v>36</v>
      </c>
      <c r="C408" s="34" t="s">
        <v>2</v>
      </c>
      <c r="D408" s="34" t="s">
        <v>423</v>
      </c>
      <c r="E408" s="34"/>
      <c r="F408" s="37">
        <f>F409</f>
        <v>6139</v>
      </c>
      <c r="G408" s="40">
        <f>G409</f>
        <v>6139.011</v>
      </c>
      <c r="H408" s="17">
        <f t="shared" si="26"/>
        <v>100.00017918227726</v>
      </c>
    </row>
    <row r="409" spans="1:8" ht="33.75">
      <c r="A409" s="35" t="s">
        <v>71</v>
      </c>
      <c r="B409" s="34" t="s">
        <v>36</v>
      </c>
      <c r="C409" s="34" t="s">
        <v>2</v>
      </c>
      <c r="D409" s="34" t="s">
        <v>423</v>
      </c>
      <c r="E409" s="34" t="s">
        <v>74</v>
      </c>
      <c r="F409" s="37">
        <f>F410</f>
        <v>6139</v>
      </c>
      <c r="G409" s="40">
        <f>G410</f>
        <v>6139.011</v>
      </c>
      <c r="H409" s="17">
        <f t="shared" si="26"/>
        <v>100.00017918227726</v>
      </c>
    </row>
    <row r="410" spans="1:8" ht="33.75">
      <c r="A410" s="35" t="s">
        <v>72</v>
      </c>
      <c r="B410" s="34" t="s">
        <v>36</v>
      </c>
      <c r="C410" s="34" t="s">
        <v>2</v>
      </c>
      <c r="D410" s="34" t="s">
        <v>423</v>
      </c>
      <c r="E410" s="34" t="s">
        <v>73</v>
      </c>
      <c r="F410" s="37">
        <v>6139</v>
      </c>
      <c r="G410" s="40">
        <v>6139.011</v>
      </c>
      <c r="H410" s="17">
        <f t="shared" si="26"/>
        <v>100.00017918227726</v>
      </c>
    </row>
    <row r="411" spans="1:8" ht="67.5">
      <c r="A411" s="35" t="s">
        <v>268</v>
      </c>
      <c r="B411" s="34" t="s">
        <v>36</v>
      </c>
      <c r="C411" s="34" t="s">
        <v>2</v>
      </c>
      <c r="D411" s="34" t="s">
        <v>424</v>
      </c>
      <c r="E411" s="34"/>
      <c r="F411" s="37">
        <f>F412</f>
        <v>4500</v>
      </c>
      <c r="G411" s="37">
        <f>G412</f>
        <v>4500</v>
      </c>
      <c r="H411" s="17">
        <f t="shared" si="26"/>
        <v>100</v>
      </c>
    </row>
    <row r="412" spans="1:8" ht="12.75">
      <c r="A412" s="35" t="s">
        <v>87</v>
      </c>
      <c r="B412" s="34" t="s">
        <v>36</v>
      </c>
      <c r="C412" s="34" t="s">
        <v>2</v>
      </c>
      <c r="D412" s="34" t="s">
        <v>424</v>
      </c>
      <c r="E412" s="34" t="s">
        <v>88</v>
      </c>
      <c r="F412" s="37">
        <f>F413</f>
        <v>4500</v>
      </c>
      <c r="G412" s="30">
        <f>G413</f>
        <v>4500</v>
      </c>
      <c r="H412" s="17">
        <f t="shared" si="26"/>
        <v>100</v>
      </c>
    </row>
    <row r="413" spans="1:8" ht="12.75">
      <c r="A413" s="48" t="s">
        <v>27</v>
      </c>
      <c r="B413" s="34" t="s">
        <v>36</v>
      </c>
      <c r="C413" s="34" t="s">
        <v>2</v>
      </c>
      <c r="D413" s="34" t="s">
        <v>424</v>
      </c>
      <c r="E413" s="34" t="s">
        <v>65</v>
      </c>
      <c r="F413" s="37">
        <v>4500</v>
      </c>
      <c r="G413" s="30">
        <v>4500</v>
      </c>
      <c r="H413" s="17">
        <f t="shared" si="26"/>
        <v>100</v>
      </c>
    </row>
    <row r="414" spans="1:8" ht="22.5">
      <c r="A414" s="35" t="s">
        <v>154</v>
      </c>
      <c r="B414" s="34" t="s">
        <v>36</v>
      </c>
      <c r="C414" s="34" t="s">
        <v>2</v>
      </c>
      <c r="D414" s="34" t="s">
        <v>425</v>
      </c>
      <c r="E414" s="34"/>
      <c r="F414" s="37">
        <f>F415+F417+F419</f>
        <v>96127.2</v>
      </c>
      <c r="G414" s="37">
        <f>G415+G417+G419</f>
        <v>93824.507</v>
      </c>
      <c r="H414" s="17">
        <f t="shared" si="26"/>
        <v>97.6045354488636</v>
      </c>
    </row>
    <row r="415" spans="1:8" ht="67.5">
      <c r="A415" s="35" t="s">
        <v>68</v>
      </c>
      <c r="B415" s="34" t="s">
        <v>36</v>
      </c>
      <c r="C415" s="34" t="s">
        <v>2</v>
      </c>
      <c r="D415" s="34" t="s">
        <v>425</v>
      </c>
      <c r="E415" s="34" t="s">
        <v>70</v>
      </c>
      <c r="F415" s="37">
        <f>F416</f>
        <v>59772.5</v>
      </c>
      <c r="G415" s="40">
        <f>G416</f>
        <v>59592.257</v>
      </c>
      <c r="H415" s="17">
        <f t="shared" si="26"/>
        <v>99.69845162909364</v>
      </c>
    </row>
    <row r="416" spans="1:8" ht="22.5">
      <c r="A416" s="38" t="s">
        <v>90</v>
      </c>
      <c r="B416" s="34" t="s">
        <v>36</v>
      </c>
      <c r="C416" s="34" t="s">
        <v>2</v>
      </c>
      <c r="D416" s="34" t="s">
        <v>425</v>
      </c>
      <c r="E416" s="34" t="s">
        <v>91</v>
      </c>
      <c r="F416" s="37">
        <v>59772.5</v>
      </c>
      <c r="G416" s="40">
        <f>45900.758+0.706+13690.793</f>
        <v>59592.257</v>
      </c>
      <c r="H416" s="17">
        <f t="shared" si="26"/>
        <v>99.69845162909364</v>
      </c>
    </row>
    <row r="417" spans="1:8" ht="33.75">
      <c r="A417" s="35" t="s">
        <v>71</v>
      </c>
      <c r="B417" s="34" t="s">
        <v>36</v>
      </c>
      <c r="C417" s="34" t="s">
        <v>2</v>
      </c>
      <c r="D417" s="34" t="s">
        <v>425</v>
      </c>
      <c r="E417" s="34" t="s">
        <v>74</v>
      </c>
      <c r="F417" s="37">
        <f>F418</f>
        <v>35945</v>
      </c>
      <c r="G417" s="40">
        <f>G418</f>
        <v>33822.55</v>
      </c>
      <c r="H417" s="17">
        <f t="shared" si="26"/>
        <v>94.09528446237307</v>
      </c>
    </row>
    <row r="418" spans="1:8" ht="33.75">
      <c r="A418" s="35" t="s">
        <v>72</v>
      </c>
      <c r="B418" s="34" t="s">
        <v>36</v>
      </c>
      <c r="C418" s="34" t="s">
        <v>2</v>
      </c>
      <c r="D418" s="34" t="s">
        <v>425</v>
      </c>
      <c r="E418" s="34" t="s">
        <v>73</v>
      </c>
      <c r="F418" s="37">
        <v>35945</v>
      </c>
      <c r="G418" s="40">
        <f>947.766+32874.784</f>
        <v>33822.55</v>
      </c>
      <c r="H418" s="17">
        <f t="shared" si="26"/>
        <v>94.09528446237307</v>
      </c>
    </row>
    <row r="419" spans="1:8" ht="12.75">
      <c r="A419" s="35" t="s">
        <v>75</v>
      </c>
      <c r="B419" s="34" t="s">
        <v>36</v>
      </c>
      <c r="C419" s="34" t="s">
        <v>2</v>
      </c>
      <c r="D419" s="34" t="s">
        <v>425</v>
      </c>
      <c r="E419" s="34" t="s">
        <v>76</v>
      </c>
      <c r="F419" s="37">
        <f>F420</f>
        <v>409.7</v>
      </c>
      <c r="G419" s="40">
        <f>G420</f>
        <v>409.7</v>
      </c>
      <c r="H419" s="17">
        <f t="shared" si="26"/>
        <v>100</v>
      </c>
    </row>
    <row r="420" spans="1:8" ht="22.5">
      <c r="A420" s="35" t="s">
        <v>77</v>
      </c>
      <c r="B420" s="34" t="s">
        <v>36</v>
      </c>
      <c r="C420" s="34" t="s">
        <v>2</v>
      </c>
      <c r="D420" s="34" t="s">
        <v>425</v>
      </c>
      <c r="E420" s="34" t="s">
        <v>78</v>
      </c>
      <c r="F420" s="37">
        <v>409.7</v>
      </c>
      <c r="G420" s="30">
        <v>409.7</v>
      </c>
      <c r="H420" s="17">
        <f t="shared" si="26"/>
        <v>100</v>
      </c>
    </row>
    <row r="421" spans="1:8" ht="33.75">
      <c r="A421" s="33" t="s">
        <v>157</v>
      </c>
      <c r="B421" s="34" t="s">
        <v>36</v>
      </c>
      <c r="C421" s="34" t="s">
        <v>2</v>
      </c>
      <c r="D421" s="34" t="s">
        <v>426</v>
      </c>
      <c r="E421" s="34"/>
      <c r="F421" s="37">
        <f>F422+F424</f>
        <v>1974.4</v>
      </c>
      <c r="G421" s="37">
        <f>G422+G424</f>
        <v>1967.954</v>
      </c>
      <c r="H421" s="17">
        <f t="shared" si="26"/>
        <v>99.67352106969204</v>
      </c>
    </row>
    <row r="422" spans="1:8" ht="67.5">
      <c r="A422" s="35" t="s">
        <v>68</v>
      </c>
      <c r="B422" s="34" t="s">
        <v>36</v>
      </c>
      <c r="C422" s="34" t="s">
        <v>2</v>
      </c>
      <c r="D422" s="34" t="s">
        <v>426</v>
      </c>
      <c r="E422" s="34" t="s">
        <v>70</v>
      </c>
      <c r="F422" s="37">
        <f>F423</f>
        <v>1098.8</v>
      </c>
      <c r="G422" s="40">
        <f>G423</f>
        <v>1097.483</v>
      </c>
      <c r="H422" s="17">
        <f t="shared" si="26"/>
        <v>99.88014197306153</v>
      </c>
    </row>
    <row r="423" spans="1:8" ht="22.5">
      <c r="A423" s="35" t="s">
        <v>90</v>
      </c>
      <c r="B423" s="34" t="s">
        <v>36</v>
      </c>
      <c r="C423" s="34" t="s">
        <v>2</v>
      </c>
      <c r="D423" s="34" t="s">
        <v>426</v>
      </c>
      <c r="E423" s="34" t="s">
        <v>91</v>
      </c>
      <c r="F423" s="37">
        <v>1098.8</v>
      </c>
      <c r="G423" s="30">
        <f>843.398+254.085</f>
        <v>1097.483</v>
      </c>
      <c r="H423" s="17">
        <f t="shared" si="26"/>
        <v>99.88014197306153</v>
      </c>
    </row>
    <row r="424" spans="1:8" ht="33.75">
      <c r="A424" s="35" t="s">
        <v>71</v>
      </c>
      <c r="B424" s="34" t="s">
        <v>36</v>
      </c>
      <c r="C424" s="34" t="s">
        <v>2</v>
      </c>
      <c r="D424" s="34" t="s">
        <v>426</v>
      </c>
      <c r="E424" s="34" t="s">
        <v>74</v>
      </c>
      <c r="F424" s="37">
        <f>F425</f>
        <v>875.6</v>
      </c>
      <c r="G424" s="30">
        <f>G425</f>
        <v>870.471</v>
      </c>
      <c r="H424" s="17">
        <f t="shared" si="26"/>
        <v>99.41423024211969</v>
      </c>
    </row>
    <row r="425" spans="1:8" ht="33.75">
      <c r="A425" s="35" t="s">
        <v>72</v>
      </c>
      <c r="B425" s="34" t="s">
        <v>36</v>
      </c>
      <c r="C425" s="34" t="s">
        <v>2</v>
      </c>
      <c r="D425" s="34" t="s">
        <v>426</v>
      </c>
      <c r="E425" s="34" t="s">
        <v>73</v>
      </c>
      <c r="F425" s="37">
        <v>875.6</v>
      </c>
      <c r="G425" s="40">
        <f>795.721+74.75</f>
        <v>870.471</v>
      </c>
      <c r="H425" s="17">
        <f t="shared" si="26"/>
        <v>99.41423024211969</v>
      </c>
    </row>
    <row r="426" spans="1:8" ht="22.5">
      <c r="A426" s="33" t="s">
        <v>269</v>
      </c>
      <c r="B426" s="34" t="s">
        <v>36</v>
      </c>
      <c r="C426" s="34" t="s">
        <v>2</v>
      </c>
      <c r="D426" s="34" t="s">
        <v>427</v>
      </c>
      <c r="E426" s="34"/>
      <c r="F426" s="37">
        <f>F427</f>
        <v>73</v>
      </c>
      <c r="G426" s="40">
        <f>G427</f>
        <v>73</v>
      </c>
      <c r="H426" s="17">
        <f t="shared" si="26"/>
        <v>100</v>
      </c>
    </row>
    <row r="427" spans="1:8" ht="33.75">
      <c r="A427" s="35" t="s">
        <v>71</v>
      </c>
      <c r="B427" s="34" t="s">
        <v>36</v>
      </c>
      <c r="C427" s="34" t="s">
        <v>2</v>
      </c>
      <c r="D427" s="34" t="s">
        <v>427</v>
      </c>
      <c r="E427" s="34" t="s">
        <v>458</v>
      </c>
      <c r="F427" s="37">
        <f>F428</f>
        <v>73</v>
      </c>
      <c r="G427" s="40">
        <f>G428</f>
        <v>73</v>
      </c>
      <c r="H427" s="17">
        <f t="shared" si="26"/>
        <v>100</v>
      </c>
    </row>
    <row r="428" spans="1:8" ht="33.75">
      <c r="A428" s="35" t="s">
        <v>72</v>
      </c>
      <c r="B428" s="34" t="s">
        <v>36</v>
      </c>
      <c r="C428" s="34" t="s">
        <v>2</v>
      </c>
      <c r="D428" s="34" t="s">
        <v>427</v>
      </c>
      <c r="E428" s="34" t="s">
        <v>73</v>
      </c>
      <c r="F428" s="37">
        <f>13+60</f>
        <v>73</v>
      </c>
      <c r="G428" s="40">
        <v>73</v>
      </c>
      <c r="H428" s="17">
        <f t="shared" si="26"/>
        <v>100</v>
      </c>
    </row>
    <row r="429" spans="1:8" ht="45">
      <c r="A429" s="33" t="s">
        <v>97</v>
      </c>
      <c r="B429" s="34" t="s">
        <v>36</v>
      </c>
      <c r="C429" s="34" t="s">
        <v>2</v>
      </c>
      <c r="D429" s="34" t="s">
        <v>428</v>
      </c>
      <c r="E429" s="34"/>
      <c r="F429" s="37">
        <f>F430</f>
        <v>1500</v>
      </c>
      <c r="G429" s="40">
        <f>G430</f>
        <v>1500</v>
      </c>
      <c r="H429" s="17">
        <f t="shared" si="26"/>
        <v>100</v>
      </c>
    </row>
    <row r="430" spans="1:8" ht="45">
      <c r="A430" s="35" t="s">
        <v>83</v>
      </c>
      <c r="B430" s="34" t="s">
        <v>36</v>
      </c>
      <c r="C430" s="34" t="s">
        <v>2</v>
      </c>
      <c r="D430" s="34" t="s">
        <v>428</v>
      </c>
      <c r="E430" s="34" t="s">
        <v>84</v>
      </c>
      <c r="F430" s="37">
        <f>F431</f>
        <v>1500</v>
      </c>
      <c r="G430" s="40">
        <f>G431</f>
        <v>1500</v>
      </c>
      <c r="H430" s="17">
        <f t="shared" si="26"/>
        <v>100</v>
      </c>
    </row>
    <row r="431" spans="1:8" ht="45">
      <c r="A431" s="35" t="s">
        <v>85</v>
      </c>
      <c r="B431" s="34" t="s">
        <v>36</v>
      </c>
      <c r="C431" s="34" t="s">
        <v>2</v>
      </c>
      <c r="D431" s="34" t="s">
        <v>428</v>
      </c>
      <c r="E431" s="34" t="s">
        <v>64</v>
      </c>
      <c r="F431" s="37">
        <f>4400-2900</f>
        <v>1500</v>
      </c>
      <c r="G431" s="40">
        <v>1500</v>
      </c>
      <c r="H431" s="17">
        <f t="shared" si="26"/>
        <v>100</v>
      </c>
    </row>
    <row r="432" spans="1:8" ht="56.25">
      <c r="A432" s="33" t="s">
        <v>270</v>
      </c>
      <c r="B432" s="34" t="s">
        <v>36</v>
      </c>
      <c r="C432" s="34" t="s">
        <v>2</v>
      </c>
      <c r="D432" s="34" t="s">
        <v>429</v>
      </c>
      <c r="E432" s="34"/>
      <c r="F432" s="37">
        <f>F433+F435</f>
        <v>2944</v>
      </c>
      <c r="G432" s="37">
        <f>G433+G435</f>
        <v>2944.009</v>
      </c>
      <c r="H432" s="17">
        <f t="shared" si="26"/>
        <v>100.00030570652174</v>
      </c>
    </row>
    <row r="433" spans="1:8" ht="67.5">
      <c r="A433" s="35" t="s">
        <v>68</v>
      </c>
      <c r="B433" s="34" t="s">
        <v>36</v>
      </c>
      <c r="C433" s="34" t="s">
        <v>2</v>
      </c>
      <c r="D433" s="34" t="s">
        <v>429</v>
      </c>
      <c r="E433" s="34" t="s">
        <v>70</v>
      </c>
      <c r="F433" s="37">
        <f>F434</f>
        <v>2700</v>
      </c>
      <c r="G433" s="40">
        <f>G434</f>
        <v>2699.999</v>
      </c>
      <c r="H433" s="17">
        <f t="shared" si="26"/>
        <v>99.99996296296295</v>
      </c>
    </row>
    <row r="434" spans="1:8" ht="22.5">
      <c r="A434" s="35" t="s">
        <v>90</v>
      </c>
      <c r="B434" s="34" t="s">
        <v>36</v>
      </c>
      <c r="C434" s="34" t="s">
        <v>2</v>
      </c>
      <c r="D434" s="34" t="s">
        <v>429</v>
      </c>
      <c r="E434" s="34" t="s">
        <v>91</v>
      </c>
      <c r="F434" s="37">
        <v>2700</v>
      </c>
      <c r="G434" s="40">
        <f>2073.732+626.267</f>
        <v>2699.999</v>
      </c>
      <c r="H434" s="17">
        <f t="shared" si="26"/>
        <v>99.99996296296295</v>
      </c>
    </row>
    <row r="435" spans="1:8" ht="12.75">
      <c r="A435" s="35" t="s">
        <v>87</v>
      </c>
      <c r="B435" s="34" t="s">
        <v>36</v>
      </c>
      <c r="C435" s="34" t="s">
        <v>2</v>
      </c>
      <c r="D435" s="34" t="s">
        <v>429</v>
      </c>
      <c r="E435" s="34" t="s">
        <v>88</v>
      </c>
      <c r="F435" s="37">
        <f>F436</f>
        <v>244</v>
      </c>
      <c r="G435" s="40">
        <f>G436</f>
        <v>244.01</v>
      </c>
      <c r="H435" s="17">
        <f t="shared" si="26"/>
        <v>100.00409836065573</v>
      </c>
    </row>
    <row r="436" spans="1:8" ht="12.75">
      <c r="A436" s="48" t="s">
        <v>27</v>
      </c>
      <c r="B436" s="34" t="s">
        <v>36</v>
      </c>
      <c r="C436" s="34" t="s">
        <v>2</v>
      </c>
      <c r="D436" s="34" t="s">
        <v>429</v>
      </c>
      <c r="E436" s="34" t="s">
        <v>65</v>
      </c>
      <c r="F436" s="37">
        <v>244</v>
      </c>
      <c r="G436" s="40">
        <v>244.01</v>
      </c>
      <c r="H436" s="17">
        <f t="shared" si="26"/>
        <v>100.00409836065573</v>
      </c>
    </row>
    <row r="437" spans="1:8" ht="67.5">
      <c r="A437" s="33" t="s">
        <v>271</v>
      </c>
      <c r="B437" s="34" t="s">
        <v>36</v>
      </c>
      <c r="C437" s="34" t="s">
        <v>2</v>
      </c>
      <c r="D437" s="34" t="s">
        <v>430</v>
      </c>
      <c r="E437" s="34"/>
      <c r="F437" s="37">
        <f>F438+F440</f>
        <v>211.9</v>
      </c>
      <c r="G437" s="37">
        <f>G438+G440</f>
        <v>211.87800000000001</v>
      </c>
      <c r="H437" s="17">
        <f t="shared" si="26"/>
        <v>99.98961774421898</v>
      </c>
    </row>
    <row r="438" spans="1:8" ht="67.5">
      <c r="A438" s="35" t="s">
        <v>68</v>
      </c>
      <c r="B438" s="34" t="s">
        <v>36</v>
      </c>
      <c r="C438" s="34" t="s">
        <v>2</v>
      </c>
      <c r="D438" s="34" t="s">
        <v>430</v>
      </c>
      <c r="E438" s="34" t="s">
        <v>70</v>
      </c>
      <c r="F438" s="37">
        <f>F439</f>
        <v>200</v>
      </c>
      <c r="G438" s="40">
        <f>G439</f>
        <v>199.99900000000002</v>
      </c>
      <c r="H438" s="17">
        <f t="shared" si="26"/>
        <v>99.99950000000001</v>
      </c>
    </row>
    <row r="439" spans="1:8" ht="22.5">
      <c r="A439" s="35" t="s">
        <v>90</v>
      </c>
      <c r="B439" s="34" t="s">
        <v>36</v>
      </c>
      <c r="C439" s="34" t="s">
        <v>2</v>
      </c>
      <c r="D439" s="34" t="s">
        <v>430</v>
      </c>
      <c r="E439" s="34" t="s">
        <v>91</v>
      </c>
      <c r="F439" s="37">
        <v>200</v>
      </c>
      <c r="G439" s="44">
        <f>153.609+46.39</f>
        <v>199.99900000000002</v>
      </c>
      <c r="H439" s="17">
        <f t="shared" si="26"/>
        <v>99.99950000000001</v>
      </c>
    </row>
    <row r="440" spans="1:8" ht="12.75">
      <c r="A440" s="35" t="s">
        <v>87</v>
      </c>
      <c r="B440" s="34" t="s">
        <v>36</v>
      </c>
      <c r="C440" s="34" t="s">
        <v>2</v>
      </c>
      <c r="D440" s="34" t="s">
        <v>430</v>
      </c>
      <c r="E440" s="34" t="s">
        <v>88</v>
      </c>
      <c r="F440" s="37">
        <f>F441</f>
        <v>11.9</v>
      </c>
      <c r="G440" s="44">
        <f>G441</f>
        <v>11.879</v>
      </c>
      <c r="H440" s="17">
        <f t="shared" si="26"/>
        <v>99.8235294117647</v>
      </c>
    </row>
    <row r="441" spans="1:8" ht="12.75">
      <c r="A441" s="48" t="s">
        <v>27</v>
      </c>
      <c r="B441" s="34" t="s">
        <v>36</v>
      </c>
      <c r="C441" s="34" t="s">
        <v>2</v>
      </c>
      <c r="D441" s="34" t="s">
        <v>430</v>
      </c>
      <c r="E441" s="34" t="s">
        <v>65</v>
      </c>
      <c r="F441" s="37">
        <v>11.9</v>
      </c>
      <c r="G441" s="44">
        <v>11.879</v>
      </c>
      <c r="H441" s="17">
        <f t="shared" si="26"/>
        <v>99.8235294117647</v>
      </c>
    </row>
    <row r="442" spans="1:8" ht="67.5">
      <c r="A442" s="33" t="s">
        <v>272</v>
      </c>
      <c r="B442" s="34" t="s">
        <v>36</v>
      </c>
      <c r="C442" s="34" t="s">
        <v>2</v>
      </c>
      <c r="D442" s="34" t="s">
        <v>431</v>
      </c>
      <c r="E442" s="34"/>
      <c r="F442" s="37">
        <f>F443+F449+F446</f>
        <v>5191.1</v>
      </c>
      <c r="G442" s="37">
        <f>G443+G449+G446</f>
        <v>1962.529</v>
      </c>
      <c r="H442" s="17">
        <f t="shared" si="26"/>
        <v>37.80564812852767</v>
      </c>
    </row>
    <row r="443" spans="1:8" ht="22.5">
      <c r="A443" s="33" t="s">
        <v>156</v>
      </c>
      <c r="B443" s="34" t="s">
        <v>36</v>
      </c>
      <c r="C443" s="34" t="s">
        <v>2</v>
      </c>
      <c r="D443" s="34" t="s">
        <v>432</v>
      </c>
      <c r="E443" s="34"/>
      <c r="F443" s="37">
        <f>F444</f>
        <v>850</v>
      </c>
      <c r="G443" s="44">
        <f>G444</f>
        <v>590.229</v>
      </c>
      <c r="H443" s="17">
        <f t="shared" si="26"/>
        <v>69.43870588235295</v>
      </c>
    </row>
    <row r="444" spans="1:8" ht="33.75">
      <c r="A444" s="35" t="s">
        <v>71</v>
      </c>
      <c r="B444" s="34" t="s">
        <v>36</v>
      </c>
      <c r="C444" s="34" t="s">
        <v>2</v>
      </c>
      <c r="D444" s="34" t="s">
        <v>432</v>
      </c>
      <c r="E444" s="34" t="s">
        <v>74</v>
      </c>
      <c r="F444" s="37">
        <f>F445</f>
        <v>850</v>
      </c>
      <c r="G444" s="44">
        <f>G445</f>
        <v>590.229</v>
      </c>
      <c r="H444" s="17">
        <f t="shared" si="26"/>
        <v>69.43870588235295</v>
      </c>
    </row>
    <row r="445" spans="1:8" ht="33.75">
      <c r="A445" s="35" t="s">
        <v>72</v>
      </c>
      <c r="B445" s="34" t="s">
        <v>36</v>
      </c>
      <c r="C445" s="34" t="s">
        <v>2</v>
      </c>
      <c r="D445" s="34" t="s">
        <v>432</v>
      </c>
      <c r="E445" s="34" t="s">
        <v>73</v>
      </c>
      <c r="F445" s="37">
        <f>3000-2150</f>
        <v>850</v>
      </c>
      <c r="G445" s="44">
        <v>590.229</v>
      </c>
      <c r="H445" s="17">
        <f t="shared" si="26"/>
        <v>69.43870588235295</v>
      </c>
    </row>
    <row r="446" spans="1:8" ht="22.5">
      <c r="A446" s="33" t="s">
        <v>155</v>
      </c>
      <c r="B446" s="34" t="s">
        <v>36</v>
      </c>
      <c r="C446" s="34" t="s">
        <v>2</v>
      </c>
      <c r="D446" s="34" t="s">
        <v>433</v>
      </c>
      <c r="E446" s="34"/>
      <c r="F446" s="37">
        <f>F447</f>
        <v>4241.1</v>
      </c>
      <c r="G446" s="44">
        <f>G447</f>
        <v>1272.3</v>
      </c>
      <c r="H446" s="17">
        <f t="shared" si="26"/>
        <v>29.999292636344343</v>
      </c>
    </row>
    <row r="447" spans="1:8" ht="33.75">
      <c r="A447" s="35" t="s">
        <v>71</v>
      </c>
      <c r="B447" s="34" t="s">
        <v>36</v>
      </c>
      <c r="C447" s="34" t="s">
        <v>2</v>
      </c>
      <c r="D447" s="34" t="s">
        <v>433</v>
      </c>
      <c r="E447" s="34" t="s">
        <v>74</v>
      </c>
      <c r="F447" s="37">
        <f>F448</f>
        <v>4241.1</v>
      </c>
      <c r="G447" s="44">
        <f>G448</f>
        <v>1272.3</v>
      </c>
      <c r="H447" s="17">
        <f t="shared" si="26"/>
        <v>29.999292636344343</v>
      </c>
    </row>
    <row r="448" spans="1:8" ht="33.75">
      <c r="A448" s="35" t="s">
        <v>72</v>
      </c>
      <c r="B448" s="34" t="s">
        <v>36</v>
      </c>
      <c r="C448" s="34" t="s">
        <v>2</v>
      </c>
      <c r="D448" s="34" t="s">
        <v>433</v>
      </c>
      <c r="E448" s="34" t="s">
        <v>73</v>
      </c>
      <c r="F448" s="37">
        <v>4241.1</v>
      </c>
      <c r="G448" s="44">
        <v>1272.3</v>
      </c>
      <c r="H448" s="17">
        <f t="shared" si="26"/>
        <v>29.999292636344343</v>
      </c>
    </row>
    <row r="449" spans="1:8" ht="67.5">
      <c r="A449" s="33" t="s">
        <v>273</v>
      </c>
      <c r="B449" s="34" t="s">
        <v>36</v>
      </c>
      <c r="C449" s="34" t="s">
        <v>2</v>
      </c>
      <c r="D449" s="34" t="s">
        <v>434</v>
      </c>
      <c r="E449" s="34"/>
      <c r="F449" s="37">
        <f>F450</f>
        <v>100</v>
      </c>
      <c r="G449" s="44">
        <f>G450</f>
        <v>100</v>
      </c>
      <c r="H449" s="17">
        <f t="shared" si="26"/>
        <v>100</v>
      </c>
    </row>
    <row r="450" spans="1:8" ht="33.75">
      <c r="A450" s="35" t="s">
        <v>71</v>
      </c>
      <c r="B450" s="34" t="s">
        <v>36</v>
      </c>
      <c r="C450" s="34" t="s">
        <v>2</v>
      </c>
      <c r="D450" s="34" t="s">
        <v>434</v>
      </c>
      <c r="E450" s="34" t="s">
        <v>74</v>
      </c>
      <c r="F450" s="37">
        <f>F451</f>
        <v>100</v>
      </c>
      <c r="G450" s="44">
        <f>G451</f>
        <v>100</v>
      </c>
      <c r="H450" s="17">
        <f t="shared" si="26"/>
        <v>100</v>
      </c>
    </row>
    <row r="451" spans="1:8" ht="33.75">
      <c r="A451" s="35" t="s">
        <v>72</v>
      </c>
      <c r="B451" s="34" t="s">
        <v>36</v>
      </c>
      <c r="C451" s="34" t="s">
        <v>2</v>
      </c>
      <c r="D451" s="34" t="s">
        <v>434</v>
      </c>
      <c r="E451" s="34" t="s">
        <v>73</v>
      </c>
      <c r="F451" s="37">
        <v>100</v>
      </c>
      <c r="G451" s="44">
        <v>100</v>
      </c>
      <c r="H451" s="17">
        <f t="shared" si="26"/>
        <v>100</v>
      </c>
    </row>
    <row r="452" spans="1:8" ht="56.25">
      <c r="A452" s="33" t="s">
        <v>274</v>
      </c>
      <c r="B452" s="34" t="s">
        <v>36</v>
      </c>
      <c r="C452" s="34" t="s">
        <v>2</v>
      </c>
      <c r="D452" s="34" t="s">
        <v>435</v>
      </c>
      <c r="E452" s="34"/>
      <c r="F452" s="37">
        <f>F453+F456+F459+F462</f>
        <v>21001.100000000002</v>
      </c>
      <c r="G452" s="37">
        <f>G453+G456+G459+G462</f>
        <v>21001.111</v>
      </c>
      <c r="H452" s="17">
        <f t="shared" si="26"/>
        <v>100.00005237820875</v>
      </c>
    </row>
    <row r="453" spans="1:8" ht="56.25">
      <c r="A453" s="52" t="s">
        <v>275</v>
      </c>
      <c r="B453" s="34" t="s">
        <v>36</v>
      </c>
      <c r="C453" s="34" t="s">
        <v>2</v>
      </c>
      <c r="D453" s="34" t="s">
        <v>436</v>
      </c>
      <c r="E453" s="34"/>
      <c r="F453" s="37">
        <f>F454</f>
        <v>20072.2</v>
      </c>
      <c r="G453" s="37">
        <f>G454</f>
        <v>20072.234</v>
      </c>
      <c r="H453" s="17">
        <f t="shared" si="26"/>
        <v>100.00016938850749</v>
      </c>
    </row>
    <row r="454" spans="1:8" ht="12.75">
      <c r="A454" s="35" t="s">
        <v>87</v>
      </c>
      <c r="B454" s="34" t="s">
        <v>36</v>
      </c>
      <c r="C454" s="34" t="s">
        <v>2</v>
      </c>
      <c r="D454" s="34" t="s">
        <v>436</v>
      </c>
      <c r="E454" s="34" t="s">
        <v>88</v>
      </c>
      <c r="F454" s="37">
        <f>F455</f>
        <v>20072.2</v>
      </c>
      <c r="G454" s="43">
        <f>G455</f>
        <v>20072.234</v>
      </c>
      <c r="H454" s="17">
        <f t="shared" si="26"/>
        <v>100.00016938850749</v>
      </c>
    </row>
    <row r="455" spans="1:8" ht="12.75">
      <c r="A455" s="48" t="s">
        <v>27</v>
      </c>
      <c r="B455" s="34" t="s">
        <v>36</v>
      </c>
      <c r="C455" s="34" t="s">
        <v>2</v>
      </c>
      <c r="D455" s="34" t="s">
        <v>436</v>
      </c>
      <c r="E455" s="34" t="s">
        <v>65</v>
      </c>
      <c r="F455" s="37">
        <f>20500-427.8</f>
        <v>20072.2</v>
      </c>
      <c r="G455" s="44">
        <v>20072.234</v>
      </c>
      <c r="H455" s="17">
        <f t="shared" si="26"/>
        <v>100.00016938850749</v>
      </c>
    </row>
    <row r="456" spans="1:8" ht="22.5">
      <c r="A456" s="35" t="s">
        <v>276</v>
      </c>
      <c r="B456" s="34" t="s">
        <v>36</v>
      </c>
      <c r="C456" s="34" t="s">
        <v>2</v>
      </c>
      <c r="D456" s="34" t="s">
        <v>437</v>
      </c>
      <c r="E456" s="34"/>
      <c r="F456" s="37">
        <f>F457</f>
        <v>0</v>
      </c>
      <c r="G456" s="44">
        <v>0</v>
      </c>
      <c r="H456" s="17">
        <v>0</v>
      </c>
    </row>
    <row r="457" spans="1:8" ht="33.75">
      <c r="A457" s="35" t="s">
        <v>71</v>
      </c>
      <c r="B457" s="34" t="s">
        <v>36</v>
      </c>
      <c r="C457" s="34" t="s">
        <v>2</v>
      </c>
      <c r="D457" s="34" t="s">
        <v>437</v>
      </c>
      <c r="E457" s="34" t="s">
        <v>74</v>
      </c>
      <c r="F457" s="37">
        <f>F458</f>
        <v>0</v>
      </c>
      <c r="G457" s="44">
        <f>G458</f>
        <v>0</v>
      </c>
      <c r="H457" s="17">
        <v>0</v>
      </c>
    </row>
    <row r="458" spans="1:8" ht="33.75">
      <c r="A458" s="35" t="s">
        <v>72</v>
      </c>
      <c r="B458" s="34" t="s">
        <v>36</v>
      </c>
      <c r="C458" s="34" t="s">
        <v>2</v>
      </c>
      <c r="D458" s="34" t="s">
        <v>437</v>
      </c>
      <c r="E458" s="34" t="s">
        <v>73</v>
      </c>
      <c r="F458" s="37">
        <v>0</v>
      </c>
      <c r="G458" s="44">
        <v>0</v>
      </c>
      <c r="H458" s="17">
        <v>0</v>
      </c>
    </row>
    <row r="459" spans="1:8" ht="56.25">
      <c r="A459" s="33" t="s">
        <v>270</v>
      </c>
      <c r="B459" s="34" t="s">
        <v>36</v>
      </c>
      <c r="C459" s="34" t="s">
        <v>2</v>
      </c>
      <c r="D459" s="34" t="s">
        <v>438</v>
      </c>
      <c r="E459" s="34"/>
      <c r="F459" s="37">
        <f>F460</f>
        <v>458</v>
      </c>
      <c r="G459" s="44">
        <f>G460</f>
        <v>457.99</v>
      </c>
      <c r="H459" s="17">
        <f t="shared" si="26"/>
        <v>99.99781659388647</v>
      </c>
    </row>
    <row r="460" spans="1:8" ht="12.75">
      <c r="A460" s="35" t="s">
        <v>87</v>
      </c>
      <c r="B460" s="34" t="s">
        <v>36</v>
      </c>
      <c r="C460" s="34" t="s">
        <v>2</v>
      </c>
      <c r="D460" s="34" t="s">
        <v>438</v>
      </c>
      <c r="E460" s="34" t="s">
        <v>88</v>
      </c>
      <c r="F460" s="37">
        <f>F461</f>
        <v>458</v>
      </c>
      <c r="G460" s="44">
        <f>G461</f>
        <v>457.99</v>
      </c>
      <c r="H460" s="17">
        <f t="shared" si="26"/>
        <v>99.99781659388647</v>
      </c>
    </row>
    <row r="461" spans="1:8" ht="12.75">
      <c r="A461" s="48" t="s">
        <v>27</v>
      </c>
      <c r="B461" s="34" t="s">
        <v>36</v>
      </c>
      <c r="C461" s="34" t="s">
        <v>2</v>
      </c>
      <c r="D461" s="34" t="s">
        <v>438</v>
      </c>
      <c r="E461" s="34" t="s">
        <v>65</v>
      </c>
      <c r="F461" s="37">
        <v>458</v>
      </c>
      <c r="G461" s="44">
        <v>457.99</v>
      </c>
      <c r="H461" s="17">
        <f t="shared" si="26"/>
        <v>99.99781659388647</v>
      </c>
    </row>
    <row r="462" spans="1:8" ht="67.5">
      <c r="A462" s="33" t="s">
        <v>271</v>
      </c>
      <c r="B462" s="34" t="s">
        <v>36</v>
      </c>
      <c r="C462" s="34" t="s">
        <v>2</v>
      </c>
      <c r="D462" s="34" t="s">
        <v>439</v>
      </c>
      <c r="E462" s="34"/>
      <c r="F462" s="37">
        <f>F463</f>
        <v>470.90000000000003</v>
      </c>
      <c r="G462" s="44">
        <f>G463</f>
        <v>470.887</v>
      </c>
      <c r="H462" s="17">
        <f t="shared" si="26"/>
        <v>99.99723932894456</v>
      </c>
    </row>
    <row r="463" spans="1:8" ht="12.75">
      <c r="A463" s="35" t="s">
        <v>87</v>
      </c>
      <c r="B463" s="34" t="s">
        <v>36</v>
      </c>
      <c r="C463" s="34" t="s">
        <v>2</v>
      </c>
      <c r="D463" s="34" t="s">
        <v>439</v>
      </c>
      <c r="E463" s="34" t="s">
        <v>88</v>
      </c>
      <c r="F463" s="37">
        <f>F464</f>
        <v>470.90000000000003</v>
      </c>
      <c r="G463" s="44">
        <f>G464</f>
        <v>470.887</v>
      </c>
      <c r="H463" s="17">
        <f t="shared" si="26"/>
        <v>99.99723932894456</v>
      </c>
    </row>
    <row r="464" spans="1:8" ht="12.75">
      <c r="A464" s="48" t="s">
        <v>27</v>
      </c>
      <c r="B464" s="34" t="s">
        <v>36</v>
      </c>
      <c r="C464" s="34" t="s">
        <v>2</v>
      </c>
      <c r="D464" s="34" t="s">
        <v>439</v>
      </c>
      <c r="E464" s="34" t="s">
        <v>65</v>
      </c>
      <c r="F464" s="37">
        <f>43.1+427.8</f>
        <v>470.90000000000003</v>
      </c>
      <c r="G464" s="43">
        <v>470.887</v>
      </c>
      <c r="H464" s="17">
        <f t="shared" si="26"/>
        <v>99.99723932894456</v>
      </c>
    </row>
    <row r="465" spans="1:8" ht="45">
      <c r="A465" s="33" t="s">
        <v>277</v>
      </c>
      <c r="B465" s="34" t="s">
        <v>36</v>
      </c>
      <c r="C465" s="34" t="s">
        <v>2</v>
      </c>
      <c r="D465" s="34" t="s">
        <v>371</v>
      </c>
      <c r="E465" s="34"/>
      <c r="F465" s="37">
        <f aca="true" t="shared" si="27" ref="F465:G468">F466</f>
        <v>1954.4</v>
      </c>
      <c r="G465" s="37">
        <f t="shared" si="27"/>
        <v>1954.394</v>
      </c>
      <c r="H465" s="84">
        <f t="shared" si="26"/>
        <v>99.99969300040932</v>
      </c>
    </row>
    <row r="466" spans="1:8" ht="33.75">
      <c r="A466" s="33" t="s">
        <v>245</v>
      </c>
      <c r="B466" s="34" t="s">
        <v>36</v>
      </c>
      <c r="C466" s="34" t="s">
        <v>2</v>
      </c>
      <c r="D466" s="34" t="s">
        <v>391</v>
      </c>
      <c r="E466" s="34"/>
      <c r="F466" s="37">
        <f t="shared" si="27"/>
        <v>1954.4</v>
      </c>
      <c r="G466" s="37">
        <f t="shared" si="27"/>
        <v>1954.394</v>
      </c>
      <c r="H466" s="84">
        <f aca="true" t="shared" si="28" ref="H466:H529">G466/F466*100</f>
        <v>99.99969300040932</v>
      </c>
    </row>
    <row r="467" spans="1:8" ht="22.5">
      <c r="A467" s="33" t="s">
        <v>247</v>
      </c>
      <c r="B467" s="34" t="s">
        <v>36</v>
      </c>
      <c r="C467" s="34" t="s">
        <v>2</v>
      </c>
      <c r="D467" s="34" t="s">
        <v>393</v>
      </c>
      <c r="E467" s="34"/>
      <c r="F467" s="37">
        <f t="shared" si="27"/>
        <v>1954.4</v>
      </c>
      <c r="G467" s="37">
        <f t="shared" si="27"/>
        <v>1954.394</v>
      </c>
      <c r="H467" s="84">
        <f t="shared" si="28"/>
        <v>99.99969300040932</v>
      </c>
    </row>
    <row r="468" spans="1:8" ht="33.75">
      <c r="A468" s="35" t="s">
        <v>71</v>
      </c>
      <c r="B468" s="34" t="s">
        <v>36</v>
      </c>
      <c r="C468" s="34" t="s">
        <v>2</v>
      </c>
      <c r="D468" s="34" t="s">
        <v>393</v>
      </c>
      <c r="E468" s="34" t="s">
        <v>74</v>
      </c>
      <c r="F468" s="37">
        <f t="shared" si="27"/>
        <v>1954.4</v>
      </c>
      <c r="G468" s="86">
        <f t="shared" si="27"/>
        <v>1954.394</v>
      </c>
      <c r="H468" s="84">
        <f t="shared" si="28"/>
        <v>99.99969300040932</v>
      </c>
    </row>
    <row r="469" spans="1:8" ht="33.75">
      <c r="A469" s="35" t="s">
        <v>72</v>
      </c>
      <c r="B469" s="34" t="s">
        <v>36</v>
      </c>
      <c r="C469" s="34" t="s">
        <v>2</v>
      </c>
      <c r="D469" s="34" t="s">
        <v>393</v>
      </c>
      <c r="E469" s="34" t="s">
        <v>73</v>
      </c>
      <c r="F469" s="37">
        <v>1954.4</v>
      </c>
      <c r="G469" s="86">
        <v>1954.394</v>
      </c>
      <c r="H469" s="84">
        <f t="shared" si="28"/>
        <v>99.99969300040932</v>
      </c>
    </row>
    <row r="470" spans="1:8" ht="22.5">
      <c r="A470" s="35" t="s">
        <v>158</v>
      </c>
      <c r="B470" s="34" t="s">
        <v>36</v>
      </c>
      <c r="C470" s="34" t="s">
        <v>5</v>
      </c>
      <c r="D470" s="34"/>
      <c r="E470" s="34"/>
      <c r="F470" s="37">
        <f>F471</f>
        <v>12863.9</v>
      </c>
      <c r="G470" s="37">
        <f>G471</f>
        <v>12824.061</v>
      </c>
      <c r="H470" s="84">
        <f t="shared" si="28"/>
        <v>99.69030387363085</v>
      </c>
    </row>
    <row r="471" spans="1:8" ht="22.5">
      <c r="A471" s="35" t="s">
        <v>152</v>
      </c>
      <c r="B471" s="34" t="s">
        <v>36</v>
      </c>
      <c r="C471" s="34" t="s">
        <v>5</v>
      </c>
      <c r="D471" s="34" t="s">
        <v>421</v>
      </c>
      <c r="E471" s="34"/>
      <c r="F471" s="37">
        <f>F472+F480</f>
        <v>12863.9</v>
      </c>
      <c r="G471" s="37">
        <f>G472+G480</f>
        <v>12824.061</v>
      </c>
      <c r="H471" s="84">
        <f t="shared" si="28"/>
        <v>99.69030387363085</v>
      </c>
    </row>
    <row r="472" spans="1:8" ht="67.5">
      <c r="A472" s="33" t="s">
        <v>267</v>
      </c>
      <c r="B472" s="34" t="s">
        <v>36</v>
      </c>
      <c r="C472" s="34" t="s">
        <v>5</v>
      </c>
      <c r="D472" s="34" t="s">
        <v>425</v>
      </c>
      <c r="E472" s="34"/>
      <c r="F472" s="37">
        <f>F473</f>
        <v>12793.9</v>
      </c>
      <c r="G472" s="37">
        <f>G473</f>
        <v>12754.061</v>
      </c>
      <c r="H472" s="84">
        <f t="shared" si="28"/>
        <v>99.68860941542454</v>
      </c>
    </row>
    <row r="473" spans="1:8" ht="22.5">
      <c r="A473" s="35" t="s">
        <v>154</v>
      </c>
      <c r="B473" s="34" t="s">
        <v>36</v>
      </c>
      <c r="C473" s="34" t="s">
        <v>5</v>
      </c>
      <c r="D473" s="34" t="s">
        <v>425</v>
      </c>
      <c r="E473" s="67"/>
      <c r="F473" s="73">
        <f>F474+F476+F478</f>
        <v>12793.9</v>
      </c>
      <c r="G473" s="87">
        <f>G474+G476+G478</f>
        <v>12754.061</v>
      </c>
      <c r="H473" s="84">
        <f t="shared" si="28"/>
        <v>99.68860941542454</v>
      </c>
    </row>
    <row r="474" spans="1:8" ht="67.5">
      <c r="A474" s="35" t="s">
        <v>68</v>
      </c>
      <c r="B474" s="34" t="s">
        <v>36</v>
      </c>
      <c r="C474" s="34" t="s">
        <v>5</v>
      </c>
      <c r="D474" s="34" t="s">
        <v>425</v>
      </c>
      <c r="E474" s="68">
        <v>100</v>
      </c>
      <c r="F474" s="73">
        <f>F475</f>
        <v>10996.5</v>
      </c>
      <c r="G474" s="88">
        <f>G475</f>
        <v>10995.442000000001</v>
      </c>
      <c r="H474" s="84">
        <f t="shared" si="28"/>
        <v>99.99037875687719</v>
      </c>
    </row>
    <row r="475" spans="1:8" ht="22.5">
      <c r="A475" s="38" t="s">
        <v>90</v>
      </c>
      <c r="B475" s="34" t="s">
        <v>36</v>
      </c>
      <c r="C475" s="34" t="s">
        <v>5</v>
      </c>
      <c r="D475" s="34" t="s">
        <v>425</v>
      </c>
      <c r="E475" s="34" t="s">
        <v>91</v>
      </c>
      <c r="F475" s="73">
        <f>10284.5+712</f>
        <v>10996.5</v>
      </c>
      <c r="G475" s="88">
        <f>8510.022+3.9+2481.52</f>
        <v>10995.442000000001</v>
      </c>
      <c r="H475" s="84">
        <f t="shared" si="28"/>
        <v>99.99037875687719</v>
      </c>
    </row>
    <row r="476" spans="1:8" ht="33.75">
      <c r="A476" s="35" t="s">
        <v>71</v>
      </c>
      <c r="B476" s="34" t="s">
        <v>36</v>
      </c>
      <c r="C476" s="34" t="s">
        <v>5</v>
      </c>
      <c r="D476" s="34" t="s">
        <v>425</v>
      </c>
      <c r="E476" s="34" t="s">
        <v>74</v>
      </c>
      <c r="F476" s="73">
        <f>F477</f>
        <v>1797.1</v>
      </c>
      <c r="G476" s="88">
        <f>G477</f>
        <v>1758.274</v>
      </c>
      <c r="H476" s="84">
        <f t="shared" si="28"/>
        <v>97.83951922541873</v>
      </c>
    </row>
    <row r="477" spans="1:8" ht="33.75">
      <c r="A477" s="35" t="s">
        <v>72</v>
      </c>
      <c r="B477" s="34" t="s">
        <v>36</v>
      </c>
      <c r="C477" s="34" t="s">
        <v>5</v>
      </c>
      <c r="D477" s="34" t="s">
        <v>425</v>
      </c>
      <c r="E477" s="34" t="s">
        <v>73</v>
      </c>
      <c r="F477" s="73">
        <v>1797.1</v>
      </c>
      <c r="G477" s="88">
        <f>1064.876+693.398</f>
        <v>1758.274</v>
      </c>
      <c r="H477" s="84">
        <f t="shared" si="28"/>
        <v>97.83951922541873</v>
      </c>
    </row>
    <row r="478" spans="1:8" ht="12.75">
      <c r="A478" s="35" t="s">
        <v>75</v>
      </c>
      <c r="B478" s="34" t="s">
        <v>36</v>
      </c>
      <c r="C478" s="34" t="s">
        <v>5</v>
      </c>
      <c r="D478" s="34" t="s">
        <v>425</v>
      </c>
      <c r="E478" s="34" t="s">
        <v>76</v>
      </c>
      <c r="F478" s="73">
        <f>F479</f>
        <v>0.3</v>
      </c>
      <c r="G478" s="88">
        <f>G479</f>
        <v>0.345</v>
      </c>
      <c r="H478" s="84">
        <f t="shared" si="28"/>
        <v>114.99999999999999</v>
      </c>
    </row>
    <row r="479" spans="1:8" ht="22.5">
      <c r="A479" s="35" t="s">
        <v>77</v>
      </c>
      <c r="B479" s="34" t="s">
        <v>36</v>
      </c>
      <c r="C479" s="34" t="s">
        <v>5</v>
      </c>
      <c r="D479" s="34" t="s">
        <v>425</v>
      </c>
      <c r="E479" s="34" t="s">
        <v>78</v>
      </c>
      <c r="F479" s="73">
        <v>0.3</v>
      </c>
      <c r="G479" s="88">
        <v>0.345</v>
      </c>
      <c r="H479" s="84">
        <f t="shared" si="28"/>
        <v>114.99999999999999</v>
      </c>
    </row>
    <row r="480" spans="1:8" ht="22.5">
      <c r="A480" s="33" t="s">
        <v>269</v>
      </c>
      <c r="B480" s="34" t="s">
        <v>36</v>
      </c>
      <c r="C480" s="34" t="s">
        <v>5</v>
      </c>
      <c r="D480" s="34" t="s">
        <v>427</v>
      </c>
      <c r="E480" s="34"/>
      <c r="F480" s="37">
        <f>F481</f>
        <v>70</v>
      </c>
      <c r="G480" s="37">
        <f>G481</f>
        <v>70</v>
      </c>
      <c r="H480" s="84">
        <f t="shared" si="28"/>
        <v>100</v>
      </c>
    </row>
    <row r="481" spans="1:8" ht="33.75">
      <c r="A481" s="35" t="s">
        <v>71</v>
      </c>
      <c r="B481" s="34" t="s">
        <v>36</v>
      </c>
      <c r="C481" s="34" t="s">
        <v>5</v>
      </c>
      <c r="D481" s="34" t="s">
        <v>427</v>
      </c>
      <c r="E481" s="34" t="s">
        <v>458</v>
      </c>
      <c r="F481" s="37">
        <f>F482</f>
        <v>70</v>
      </c>
      <c r="G481" s="88">
        <f>G482</f>
        <v>70</v>
      </c>
      <c r="H481" s="84">
        <f t="shared" si="28"/>
        <v>100</v>
      </c>
    </row>
    <row r="482" spans="1:8" ht="33.75">
      <c r="A482" s="35" t="s">
        <v>72</v>
      </c>
      <c r="B482" s="34" t="s">
        <v>36</v>
      </c>
      <c r="C482" s="34" t="s">
        <v>5</v>
      </c>
      <c r="D482" s="34" t="s">
        <v>427</v>
      </c>
      <c r="E482" s="34" t="s">
        <v>73</v>
      </c>
      <c r="F482" s="37">
        <f>13+41+16</f>
        <v>70</v>
      </c>
      <c r="G482" s="88">
        <v>70</v>
      </c>
      <c r="H482" s="84">
        <f t="shared" si="28"/>
        <v>100</v>
      </c>
    </row>
    <row r="483" spans="1:8" ht="12.75">
      <c r="A483" s="53" t="s">
        <v>31</v>
      </c>
      <c r="B483" s="63" t="s">
        <v>107</v>
      </c>
      <c r="C483" s="34"/>
      <c r="D483" s="34"/>
      <c r="E483" s="34"/>
      <c r="F483" s="74">
        <f>F484+F490</f>
        <v>5844.1</v>
      </c>
      <c r="G483" s="74">
        <f>G484+G490</f>
        <v>5795.2970000000005</v>
      </c>
      <c r="H483" s="89">
        <f t="shared" si="28"/>
        <v>99.16491846477643</v>
      </c>
    </row>
    <row r="484" spans="1:8" ht="12.75">
      <c r="A484" s="35" t="s">
        <v>50</v>
      </c>
      <c r="B484" s="34" t="s">
        <v>107</v>
      </c>
      <c r="C484" s="34" t="s">
        <v>2</v>
      </c>
      <c r="D484" s="34"/>
      <c r="E484" s="67"/>
      <c r="F484" s="73">
        <f aca="true" t="shared" si="29" ref="F484:G486">F485</f>
        <v>1970</v>
      </c>
      <c r="G484" s="73">
        <f t="shared" si="29"/>
        <v>1969.654</v>
      </c>
      <c r="H484" s="84">
        <f t="shared" si="28"/>
        <v>99.98243654822335</v>
      </c>
    </row>
    <row r="485" spans="1:8" ht="22.5">
      <c r="A485" s="35" t="s">
        <v>81</v>
      </c>
      <c r="B485" s="34" t="s">
        <v>107</v>
      </c>
      <c r="C485" s="34" t="s">
        <v>2</v>
      </c>
      <c r="D485" s="34" t="s">
        <v>300</v>
      </c>
      <c r="E485" s="67"/>
      <c r="F485" s="73">
        <f t="shared" si="29"/>
        <v>1970</v>
      </c>
      <c r="G485" s="73">
        <f t="shared" si="29"/>
        <v>1969.654</v>
      </c>
      <c r="H485" s="84">
        <f t="shared" si="28"/>
        <v>99.98243654822335</v>
      </c>
    </row>
    <row r="486" spans="1:8" ht="33.75">
      <c r="A486" s="35" t="s">
        <v>159</v>
      </c>
      <c r="B486" s="34" t="s">
        <v>160</v>
      </c>
      <c r="C486" s="34" t="s">
        <v>2</v>
      </c>
      <c r="D486" s="34" t="s">
        <v>440</v>
      </c>
      <c r="E486" s="67"/>
      <c r="F486" s="73">
        <f t="shared" si="29"/>
        <v>1970</v>
      </c>
      <c r="G486" s="73">
        <f t="shared" si="29"/>
        <v>1969.654</v>
      </c>
      <c r="H486" s="84">
        <f t="shared" si="28"/>
        <v>99.98243654822335</v>
      </c>
    </row>
    <row r="487" spans="1:8" ht="56.25">
      <c r="A487" s="35" t="s">
        <v>98</v>
      </c>
      <c r="B487" s="34" t="s">
        <v>107</v>
      </c>
      <c r="C487" s="34" t="s">
        <v>2</v>
      </c>
      <c r="D487" s="34" t="s">
        <v>441</v>
      </c>
      <c r="E487" s="67"/>
      <c r="F487" s="73">
        <f>F489</f>
        <v>1970</v>
      </c>
      <c r="G487" s="73">
        <f>G489</f>
        <v>1969.654</v>
      </c>
      <c r="H487" s="84">
        <f t="shared" si="28"/>
        <v>99.98243654822335</v>
      </c>
    </row>
    <row r="488" spans="1:8" ht="22.5">
      <c r="A488" s="35" t="s">
        <v>99</v>
      </c>
      <c r="B488" s="34" t="s">
        <v>107</v>
      </c>
      <c r="C488" s="34" t="s">
        <v>2</v>
      </c>
      <c r="D488" s="34" t="s">
        <v>441</v>
      </c>
      <c r="E488" s="68" t="s">
        <v>455</v>
      </c>
      <c r="F488" s="73">
        <f>F489</f>
        <v>1970</v>
      </c>
      <c r="G488" s="88">
        <f>G489</f>
        <v>1969.654</v>
      </c>
      <c r="H488" s="84">
        <f t="shared" si="28"/>
        <v>99.98243654822335</v>
      </c>
    </row>
    <row r="489" spans="1:8" ht="33.75">
      <c r="A489" s="35" t="s">
        <v>108</v>
      </c>
      <c r="B489" s="34" t="s">
        <v>107</v>
      </c>
      <c r="C489" s="34" t="s">
        <v>2</v>
      </c>
      <c r="D489" s="34" t="s">
        <v>441</v>
      </c>
      <c r="E489" s="34" t="s">
        <v>456</v>
      </c>
      <c r="F489" s="73">
        <v>1970</v>
      </c>
      <c r="G489" s="88">
        <v>1969.654</v>
      </c>
      <c r="H489" s="84">
        <f t="shared" si="28"/>
        <v>99.98243654822335</v>
      </c>
    </row>
    <row r="490" spans="1:8" ht="12.75">
      <c r="A490" s="35" t="s">
        <v>30</v>
      </c>
      <c r="B490" s="34" t="s">
        <v>107</v>
      </c>
      <c r="C490" s="34" t="s">
        <v>4</v>
      </c>
      <c r="D490" s="34"/>
      <c r="E490" s="67"/>
      <c r="F490" s="73">
        <f>F502+F491</f>
        <v>3874.1</v>
      </c>
      <c r="G490" s="73">
        <f>G502+G491</f>
        <v>3825.643</v>
      </c>
      <c r="H490" s="84">
        <f t="shared" si="28"/>
        <v>98.74920626726208</v>
      </c>
    </row>
    <row r="491" spans="1:8" ht="33.75">
      <c r="A491" s="35" t="s">
        <v>161</v>
      </c>
      <c r="B491" s="34" t="s">
        <v>107</v>
      </c>
      <c r="C491" s="34" t="s">
        <v>4</v>
      </c>
      <c r="D491" s="34" t="s">
        <v>442</v>
      </c>
      <c r="E491" s="34"/>
      <c r="F491" s="37">
        <f>F492</f>
        <v>3794.1</v>
      </c>
      <c r="G491" s="37">
        <f>G492</f>
        <v>3745.643</v>
      </c>
      <c r="H491" s="84">
        <f t="shared" si="28"/>
        <v>98.72283281937746</v>
      </c>
    </row>
    <row r="492" spans="1:8" ht="67.5">
      <c r="A492" s="35" t="s">
        <v>278</v>
      </c>
      <c r="B492" s="34" t="s">
        <v>107</v>
      </c>
      <c r="C492" s="34" t="s">
        <v>4</v>
      </c>
      <c r="D492" s="34" t="s">
        <v>443</v>
      </c>
      <c r="E492" s="34"/>
      <c r="F492" s="37">
        <f>F493+F496+F499</f>
        <v>3794.1</v>
      </c>
      <c r="G492" s="37">
        <f>G493+G496+G499</f>
        <v>3745.643</v>
      </c>
      <c r="H492" s="84">
        <f t="shared" si="28"/>
        <v>98.72283281937746</v>
      </c>
    </row>
    <row r="493" spans="1:8" ht="67.5">
      <c r="A493" s="35" t="s">
        <v>279</v>
      </c>
      <c r="B493" s="34" t="s">
        <v>107</v>
      </c>
      <c r="C493" s="34" t="s">
        <v>4</v>
      </c>
      <c r="D493" s="34" t="s">
        <v>444</v>
      </c>
      <c r="E493" s="34"/>
      <c r="F493" s="37">
        <f>F494</f>
        <v>905.5</v>
      </c>
      <c r="G493" s="37">
        <f>G494</f>
        <v>905.471</v>
      </c>
      <c r="H493" s="84">
        <f t="shared" si="28"/>
        <v>99.99679734953064</v>
      </c>
    </row>
    <row r="494" spans="1:8" ht="22.5">
      <c r="A494" s="35" t="s">
        <v>99</v>
      </c>
      <c r="B494" s="34" t="s">
        <v>107</v>
      </c>
      <c r="C494" s="34" t="s">
        <v>4</v>
      </c>
      <c r="D494" s="34" t="s">
        <v>444</v>
      </c>
      <c r="E494" s="34" t="s">
        <v>455</v>
      </c>
      <c r="F494" s="37">
        <f>F495</f>
        <v>905.5</v>
      </c>
      <c r="G494" s="88">
        <f>G495</f>
        <v>905.471</v>
      </c>
      <c r="H494" s="84">
        <f t="shared" si="28"/>
        <v>99.99679734953064</v>
      </c>
    </row>
    <row r="495" spans="1:8" ht="33.75">
      <c r="A495" s="35" t="s">
        <v>108</v>
      </c>
      <c r="B495" s="34" t="s">
        <v>107</v>
      </c>
      <c r="C495" s="34" t="s">
        <v>4</v>
      </c>
      <c r="D495" s="34" t="s">
        <v>444</v>
      </c>
      <c r="E495" s="34" t="s">
        <v>456</v>
      </c>
      <c r="F495" s="37">
        <v>905.5</v>
      </c>
      <c r="G495" s="88">
        <v>905.471</v>
      </c>
      <c r="H495" s="84">
        <f t="shared" si="28"/>
        <v>99.99679734953064</v>
      </c>
    </row>
    <row r="496" spans="1:8" ht="45">
      <c r="A496" s="35" t="s">
        <v>280</v>
      </c>
      <c r="B496" s="34" t="s">
        <v>107</v>
      </c>
      <c r="C496" s="34" t="s">
        <v>4</v>
      </c>
      <c r="D496" s="34" t="s">
        <v>445</v>
      </c>
      <c r="E496" s="34"/>
      <c r="F496" s="37">
        <f>F497</f>
        <v>1468.5</v>
      </c>
      <c r="G496" s="37">
        <f>G497</f>
        <v>1420.086</v>
      </c>
      <c r="H496" s="84">
        <f t="shared" si="28"/>
        <v>96.70316649642491</v>
      </c>
    </row>
    <row r="497" spans="1:8" ht="22.5">
      <c r="A497" s="35" t="s">
        <v>99</v>
      </c>
      <c r="B497" s="34" t="s">
        <v>107</v>
      </c>
      <c r="C497" s="34" t="s">
        <v>4</v>
      </c>
      <c r="D497" s="34" t="s">
        <v>445</v>
      </c>
      <c r="E497" s="34" t="s">
        <v>455</v>
      </c>
      <c r="F497" s="37">
        <f>F498</f>
        <v>1468.5</v>
      </c>
      <c r="G497" s="88">
        <f>G498</f>
        <v>1420.086</v>
      </c>
      <c r="H497" s="84">
        <f t="shared" si="28"/>
        <v>96.70316649642491</v>
      </c>
    </row>
    <row r="498" spans="1:8" ht="33.75">
      <c r="A498" s="35" t="s">
        <v>108</v>
      </c>
      <c r="B498" s="34" t="s">
        <v>107</v>
      </c>
      <c r="C498" s="34" t="s">
        <v>4</v>
      </c>
      <c r="D498" s="34" t="s">
        <v>445</v>
      </c>
      <c r="E498" s="34" t="s">
        <v>456</v>
      </c>
      <c r="F498" s="37">
        <v>1468.5</v>
      </c>
      <c r="G498" s="88">
        <v>1420.086</v>
      </c>
      <c r="H498" s="84">
        <f t="shared" si="28"/>
        <v>96.70316649642491</v>
      </c>
    </row>
    <row r="499" spans="1:8" ht="56.25">
      <c r="A499" s="35" t="s">
        <v>281</v>
      </c>
      <c r="B499" s="34" t="s">
        <v>107</v>
      </c>
      <c r="C499" s="34" t="s">
        <v>4</v>
      </c>
      <c r="D499" s="34" t="s">
        <v>446</v>
      </c>
      <c r="E499" s="34"/>
      <c r="F499" s="37">
        <f>F500</f>
        <v>1420.1</v>
      </c>
      <c r="G499" s="37">
        <f>G500</f>
        <v>1420.086</v>
      </c>
      <c r="H499" s="84">
        <f t="shared" si="28"/>
        <v>99.99901415393283</v>
      </c>
    </row>
    <row r="500" spans="1:8" ht="22.5">
      <c r="A500" s="35" t="s">
        <v>99</v>
      </c>
      <c r="B500" s="34" t="s">
        <v>107</v>
      </c>
      <c r="C500" s="34" t="s">
        <v>4</v>
      </c>
      <c r="D500" s="34" t="s">
        <v>446</v>
      </c>
      <c r="E500" s="34" t="s">
        <v>455</v>
      </c>
      <c r="F500" s="37">
        <f>F501</f>
        <v>1420.1</v>
      </c>
      <c r="G500" s="88">
        <f>G501</f>
        <v>1420.086</v>
      </c>
      <c r="H500" s="84">
        <f t="shared" si="28"/>
        <v>99.99901415393283</v>
      </c>
    </row>
    <row r="501" spans="1:8" ht="33.75">
      <c r="A501" s="35" t="s">
        <v>108</v>
      </c>
      <c r="B501" s="34" t="s">
        <v>107</v>
      </c>
      <c r="C501" s="34" t="s">
        <v>4</v>
      </c>
      <c r="D501" s="34" t="s">
        <v>446</v>
      </c>
      <c r="E501" s="34" t="s">
        <v>456</v>
      </c>
      <c r="F501" s="37">
        <v>1420.1</v>
      </c>
      <c r="G501" s="88">
        <v>1420.086</v>
      </c>
      <c r="H501" s="84">
        <f t="shared" si="28"/>
        <v>99.99901415393283</v>
      </c>
    </row>
    <row r="502" spans="1:8" ht="22.5">
      <c r="A502" s="35" t="s">
        <v>81</v>
      </c>
      <c r="B502" s="34" t="s">
        <v>107</v>
      </c>
      <c r="C502" s="34" t="s">
        <v>4</v>
      </c>
      <c r="D502" s="34" t="s">
        <v>300</v>
      </c>
      <c r="E502" s="34"/>
      <c r="F502" s="37">
        <f>F504</f>
        <v>80</v>
      </c>
      <c r="G502" s="37">
        <f>G504</f>
        <v>80</v>
      </c>
      <c r="H502" s="84">
        <f t="shared" si="28"/>
        <v>100</v>
      </c>
    </row>
    <row r="503" spans="1:8" ht="33.75">
      <c r="A503" s="35" t="s">
        <v>159</v>
      </c>
      <c r="B503" s="34" t="s">
        <v>107</v>
      </c>
      <c r="C503" s="34" t="s">
        <v>4</v>
      </c>
      <c r="D503" s="34" t="s">
        <v>440</v>
      </c>
      <c r="E503" s="34"/>
      <c r="F503" s="37">
        <f aca="true" t="shared" si="30" ref="F503:G505">F504</f>
        <v>80</v>
      </c>
      <c r="G503" s="37">
        <f t="shared" si="30"/>
        <v>80</v>
      </c>
      <c r="H503" s="84">
        <f t="shared" si="28"/>
        <v>100</v>
      </c>
    </row>
    <row r="504" spans="1:8" ht="45">
      <c r="A504" s="35" t="s">
        <v>100</v>
      </c>
      <c r="B504" s="34" t="s">
        <v>107</v>
      </c>
      <c r="C504" s="34" t="s">
        <v>4</v>
      </c>
      <c r="D504" s="34" t="s">
        <v>447</v>
      </c>
      <c r="E504" s="34"/>
      <c r="F504" s="37">
        <f t="shared" si="30"/>
        <v>80</v>
      </c>
      <c r="G504" s="37">
        <f t="shared" si="30"/>
        <v>80</v>
      </c>
      <c r="H504" s="84">
        <f t="shared" si="28"/>
        <v>100</v>
      </c>
    </row>
    <row r="505" spans="1:8" ht="22.5">
      <c r="A505" s="35" t="s">
        <v>99</v>
      </c>
      <c r="B505" s="34" t="s">
        <v>107</v>
      </c>
      <c r="C505" s="34" t="s">
        <v>4</v>
      </c>
      <c r="D505" s="34" t="s">
        <v>447</v>
      </c>
      <c r="E505" s="34" t="s">
        <v>455</v>
      </c>
      <c r="F505" s="37">
        <f t="shared" si="30"/>
        <v>80</v>
      </c>
      <c r="G505" s="88">
        <f t="shared" si="30"/>
        <v>80</v>
      </c>
      <c r="H505" s="84">
        <f t="shared" si="28"/>
        <v>100</v>
      </c>
    </row>
    <row r="506" spans="1:8" ht="22.5">
      <c r="A506" s="35" t="s">
        <v>101</v>
      </c>
      <c r="B506" s="34" t="s">
        <v>107</v>
      </c>
      <c r="C506" s="34" t="s">
        <v>4</v>
      </c>
      <c r="D506" s="34" t="s">
        <v>447</v>
      </c>
      <c r="E506" s="34" t="s">
        <v>459</v>
      </c>
      <c r="F506" s="37">
        <v>80</v>
      </c>
      <c r="G506" s="88">
        <v>80</v>
      </c>
      <c r="H506" s="84">
        <f t="shared" si="28"/>
        <v>100</v>
      </c>
    </row>
    <row r="507" spans="1:8" ht="12.75">
      <c r="A507" s="53" t="s">
        <v>42</v>
      </c>
      <c r="B507" s="63" t="s">
        <v>6</v>
      </c>
      <c r="C507" s="34"/>
      <c r="D507" s="34"/>
      <c r="E507" s="34"/>
      <c r="F507" s="79">
        <f>F508</f>
        <v>29658.899999999998</v>
      </c>
      <c r="G507" s="79">
        <f>G508</f>
        <v>29399.784</v>
      </c>
      <c r="H507" s="84">
        <f t="shared" si="28"/>
        <v>99.12634656039165</v>
      </c>
    </row>
    <row r="508" spans="1:8" ht="12.75">
      <c r="A508" s="35" t="s">
        <v>56</v>
      </c>
      <c r="B508" s="34" t="s">
        <v>6</v>
      </c>
      <c r="C508" s="34" t="s">
        <v>2</v>
      </c>
      <c r="D508" s="34"/>
      <c r="E508" s="34"/>
      <c r="F508" s="37">
        <f>F509</f>
        <v>29658.899999999998</v>
      </c>
      <c r="G508" s="37">
        <f>G509</f>
        <v>29399.784</v>
      </c>
      <c r="H508" s="84">
        <f t="shared" si="28"/>
        <v>99.12634656039165</v>
      </c>
    </row>
    <row r="509" spans="1:8" ht="33.75">
      <c r="A509" s="35" t="s">
        <v>162</v>
      </c>
      <c r="B509" s="34" t="s">
        <v>6</v>
      </c>
      <c r="C509" s="34" t="s">
        <v>2</v>
      </c>
      <c r="D509" s="34" t="s">
        <v>448</v>
      </c>
      <c r="E509" s="34"/>
      <c r="F509" s="37">
        <f>F510+F523</f>
        <v>29658.899999999998</v>
      </c>
      <c r="G509" s="37">
        <f>G510+G523</f>
        <v>29399.784</v>
      </c>
      <c r="H509" s="84">
        <f t="shared" si="28"/>
        <v>99.12634656039165</v>
      </c>
    </row>
    <row r="510" spans="1:8" ht="78.75">
      <c r="A510" s="33" t="s">
        <v>282</v>
      </c>
      <c r="B510" s="34" t="s">
        <v>6</v>
      </c>
      <c r="C510" s="34" t="s">
        <v>2</v>
      </c>
      <c r="D510" s="34" t="s">
        <v>449</v>
      </c>
      <c r="E510" s="34"/>
      <c r="F510" s="37">
        <f>F511+F516</f>
        <v>29553.899999999998</v>
      </c>
      <c r="G510" s="37">
        <f>G511+G516</f>
        <v>29294.784</v>
      </c>
      <c r="H510" s="84">
        <f t="shared" si="28"/>
        <v>99.12324261772558</v>
      </c>
    </row>
    <row r="511" spans="1:8" ht="56.25">
      <c r="A511" s="35" t="s">
        <v>283</v>
      </c>
      <c r="B511" s="34" t="s">
        <v>6</v>
      </c>
      <c r="C511" s="34" t="s">
        <v>2</v>
      </c>
      <c r="D511" s="34" t="s">
        <v>450</v>
      </c>
      <c r="E511" s="34"/>
      <c r="F511" s="37">
        <f>F512+F514</f>
        <v>1205.5</v>
      </c>
      <c r="G511" s="37">
        <f>G512+G514</f>
        <v>1205.478</v>
      </c>
      <c r="H511" s="84">
        <f t="shared" si="28"/>
        <v>99.99817503110742</v>
      </c>
    </row>
    <row r="512" spans="1:8" ht="67.5">
      <c r="A512" s="35" t="s">
        <v>68</v>
      </c>
      <c r="B512" s="34" t="s">
        <v>6</v>
      </c>
      <c r="C512" s="34" t="s">
        <v>2</v>
      </c>
      <c r="D512" s="34" t="s">
        <v>450</v>
      </c>
      <c r="E512" s="68">
        <v>100</v>
      </c>
      <c r="F512" s="37">
        <f>F513</f>
        <v>190.5</v>
      </c>
      <c r="G512" s="88">
        <f>G513</f>
        <v>190.449</v>
      </c>
      <c r="H512" s="84">
        <f t="shared" si="28"/>
        <v>99.9732283464567</v>
      </c>
    </row>
    <row r="513" spans="1:8" ht="22.5">
      <c r="A513" s="38" t="s">
        <v>90</v>
      </c>
      <c r="B513" s="34" t="s">
        <v>6</v>
      </c>
      <c r="C513" s="34" t="s">
        <v>2</v>
      </c>
      <c r="D513" s="34" t="s">
        <v>450</v>
      </c>
      <c r="E513" s="34" t="s">
        <v>91</v>
      </c>
      <c r="F513" s="37">
        <v>190.5</v>
      </c>
      <c r="G513" s="88">
        <v>190.449</v>
      </c>
      <c r="H513" s="84">
        <f t="shared" si="28"/>
        <v>99.9732283464567</v>
      </c>
    </row>
    <row r="514" spans="1:8" ht="33.75">
      <c r="A514" s="35" t="s">
        <v>71</v>
      </c>
      <c r="B514" s="34" t="s">
        <v>6</v>
      </c>
      <c r="C514" s="34" t="s">
        <v>2</v>
      </c>
      <c r="D514" s="34" t="s">
        <v>450</v>
      </c>
      <c r="E514" s="34" t="s">
        <v>74</v>
      </c>
      <c r="F514" s="37">
        <f>F515</f>
        <v>1015</v>
      </c>
      <c r="G514" s="88">
        <f>G515</f>
        <v>1015.029</v>
      </c>
      <c r="H514" s="84">
        <f t="shared" si="28"/>
        <v>100.00285714285715</v>
      </c>
    </row>
    <row r="515" spans="1:8" ht="33.75">
      <c r="A515" s="35" t="s">
        <v>72</v>
      </c>
      <c r="B515" s="34" t="s">
        <v>6</v>
      </c>
      <c r="C515" s="34" t="s">
        <v>2</v>
      </c>
      <c r="D515" s="34" t="s">
        <v>450</v>
      </c>
      <c r="E515" s="34" t="s">
        <v>73</v>
      </c>
      <c r="F515" s="37">
        <v>1015</v>
      </c>
      <c r="G515" s="88">
        <v>1015.029</v>
      </c>
      <c r="H515" s="84">
        <f t="shared" si="28"/>
        <v>100.00285714285715</v>
      </c>
    </row>
    <row r="516" spans="1:8" ht="22.5">
      <c r="A516" s="35" t="s">
        <v>38</v>
      </c>
      <c r="B516" s="34" t="s">
        <v>6</v>
      </c>
      <c r="C516" s="34" t="s">
        <v>2</v>
      </c>
      <c r="D516" s="34" t="s">
        <v>451</v>
      </c>
      <c r="E516" s="34"/>
      <c r="F516" s="37">
        <f>F517+F519+F521</f>
        <v>28348.399999999998</v>
      </c>
      <c r="G516" s="37">
        <f>G517+G519+G521</f>
        <v>28089.306</v>
      </c>
      <c r="H516" s="84">
        <f t="shared" si="28"/>
        <v>99.08603660171298</v>
      </c>
    </row>
    <row r="517" spans="1:8" ht="67.5">
      <c r="A517" s="35" t="s">
        <v>68</v>
      </c>
      <c r="B517" s="34" t="s">
        <v>6</v>
      </c>
      <c r="C517" s="34" t="s">
        <v>2</v>
      </c>
      <c r="D517" s="34" t="s">
        <v>451</v>
      </c>
      <c r="E517" s="68">
        <v>100</v>
      </c>
      <c r="F517" s="37">
        <f>F518</f>
        <v>18820.1</v>
      </c>
      <c r="G517" s="88">
        <f>G518</f>
        <v>18760.029</v>
      </c>
      <c r="H517" s="84">
        <f t="shared" si="28"/>
        <v>99.68081466092103</v>
      </c>
    </row>
    <row r="518" spans="1:8" ht="22.5">
      <c r="A518" s="38" t="s">
        <v>90</v>
      </c>
      <c r="B518" s="34" t="s">
        <v>6</v>
      </c>
      <c r="C518" s="34" t="s">
        <v>2</v>
      </c>
      <c r="D518" s="34" t="s">
        <v>451</v>
      </c>
      <c r="E518" s="34" t="s">
        <v>91</v>
      </c>
      <c r="F518" s="37">
        <v>18820.1</v>
      </c>
      <c r="G518" s="88">
        <f>14392.467+3.3+4364.262</f>
        <v>18760.029</v>
      </c>
      <c r="H518" s="84">
        <f t="shared" si="28"/>
        <v>99.68081466092103</v>
      </c>
    </row>
    <row r="519" spans="1:8" ht="33.75">
      <c r="A519" s="35" t="s">
        <v>71</v>
      </c>
      <c r="B519" s="34" t="s">
        <v>6</v>
      </c>
      <c r="C519" s="34" t="s">
        <v>2</v>
      </c>
      <c r="D519" s="34" t="s">
        <v>451</v>
      </c>
      <c r="E519" s="34" t="s">
        <v>74</v>
      </c>
      <c r="F519" s="37">
        <f>F520</f>
        <v>9338</v>
      </c>
      <c r="G519" s="88">
        <f>G520</f>
        <v>9138.95</v>
      </c>
      <c r="H519" s="84">
        <f t="shared" si="28"/>
        <v>97.86838723495396</v>
      </c>
    </row>
    <row r="520" spans="1:8" ht="33.75">
      <c r="A520" s="35" t="s">
        <v>72</v>
      </c>
      <c r="B520" s="34" t="s">
        <v>6</v>
      </c>
      <c r="C520" s="34" t="s">
        <v>2</v>
      </c>
      <c r="D520" s="34" t="s">
        <v>451</v>
      </c>
      <c r="E520" s="34" t="s">
        <v>73</v>
      </c>
      <c r="F520" s="37">
        <v>9338</v>
      </c>
      <c r="G520" s="88">
        <f>342.459+8796.491</f>
        <v>9138.95</v>
      </c>
      <c r="H520" s="84">
        <f t="shared" si="28"/>
        <v>97.86838723495396</v>
      </c>
    </row>
    <row r="521" spans="1:8" ht="12.75">
      <c r="A521" s="35" t="s">
        <v>75</v>
      </c>
      <c r="B521" s="34" t="s">
        <v>6</v>
      </c>
      <c r="C521" s="34" t="s">
        <v>2</v>
      </c>
      <c r="D521" s="34" t="s">
        <v>451</v>
      </c>
      <c r="E521" s="34" t="s">
        <v>76</v>
      </c>
      <c r="F521" s="37">
        <f>F522</f>
        <v>190.3</v>
      </c>
      <c r="G521" s="88">
        <f>G522</f>
        <v>190.327</v>
      </c>
      <c r="H521" s="84">
        <f t="shared" si="28"/>
        <v>100.01418812401471</v>
      </c>
    </row>
    <row r="522" spans="1:8" ht="22.5">
      <c r="A522" s="35" t="s">
        <v>77</v>
      </c>
      <c r="B522" s="34" t="s">
        <v>6</v>
      </c>
      <c r="C522" s="34" t="s">
        <v>2</v>
      </c>
      <c r="D522" s="34" t="s">
        <v>451</v>
      </c>
      <c r="E522" s="34" t="s">
        <v>78</v>
      </c>
      <c r="F522" s="37">
        <v>190.3</v>
      </c>
      <c r="G522" s="88">
        <f>189.577+0.75</f>
        <v>190.327</v>
      </c>
      <c r="H522" s="84">
        <f t="shared" si="28"/>
        <v>100.01418812401471</v>
      </c>
    </row>
    <row r="523" spans="1:8" ht="67.5">
      <c r="A523" s="33" t="s">
        <v>284</v>
      </c>
      <c r="B523" s="34" t="s">
        <v>6</v>
      </c>
      <c r="C523" s="34" t="s">
        <v>2</v>
      </c>
      <c r="D523" s="34" t="s">
        <v>452</v>
      </c>
      <c r="E523" s="34"/>
      <c r="F523" s="37">
        <f>F524+F527</f>
        <v>105</v>
      </c>
      <c r="G523" s="37">
        <f>G524+G527</f>
        <v>105</v>
      </c>
      <c r="H523" s="84">
        <f t="shared" si="28"/>
        <v>100</v>
      </c>
    </row>
    <row r="524" spans="1:8" ht="22.5">
      <c r="A524" s="33" t="s">
        <v>163</v>
      </c>
      <c r="B524" s="34" t="s">
        <v>6</v>
      </c>
      <c r="C524" s="34" t="s">
        <v>2</v>
      </c>
      <c r="D524" s="34" t="s">
        <v>453</v>
      </c>
      <c r="E524" s="34"/>
      <c r="F524" s="37">
        <f>F525</f>
        <v>25</v>
      </c>
      <c r="G524" s="37">
        <f>G525</f>
        <v>25</v>
      </c>
      <c r="H524" s="84">
        <f t="shared" si="28"/>
        <v>100</v>
      </c>
    </row>
    <row r="525" spans="1:8" ht="33.75">
      <c r="A525" s="35" t="s">
        <v>71</v>
      </c>
      <c r="B525" s="34" t="s">
        <v>6</v>
      </c>
      <c r="C525" s="34" t="s">
        <v>2</v>
      </c>
      <c r="D525" s="34" t="s">
        <v>453</v>
      </c>
      <c r="E525" s="34" t="s">
        <v>74</v>
      </c>
      <c r="F525" s="37">
        <v>25</v>
      </c>
      <c r="G525" s="88">
        <f>G526</f>
        <v>25</v>
      </c>
      <c r="H525" s="84">
        <f t="shared" si="28"/>
        <v>100</v>
      </c>
    </row>
    <row r="526" spans="1:8" ht="33.75">
      <c r="A526" s="35" t="s">
        <v>72</v>
      </c>
      <c r="B526" s="34" t="s">
        <v>6</v>
      </c>
      <c r="C526" s="34" t="s">
        <v>2</v>
      </c>
      <c r="D526" s="34" t="s">
        <v>453</v>
      </c>
      <c r="E526" s="34" t="s">
        <v>73</v>
      </c>
      <c r="F526" s="37">
        <v>25</v>
      </c>
      <c r="G526" s="88">
        <v>25</v>
      </c>
      <c r="H526" s="84">
        <f t="shared" si="28"/>
        <v>100</v>
      </c>
    </row>
    <row r="527" spans="1:8" ht="67.5">
      <c r="A527" s="33" t="s">
        <v>285</v>
      </c>
      <c r="B527" s="34" t="s">
        <v>6</v>
      </c>
      <c r="C527" s="34" t="s">
        <v>2</v>
      </c>
      <c r="D527" s="34" t="s">
        <v>454</v>
      </c>
      <c r="E527" s="34"/>
      <c r="F527" s="37">
        <f>F528</f>
        <v>80</v>
      </c>
      <c r="G527" s="37">
        <f>G528</f>
        <v>80</v>
      </c>
      <c r="H527" s="84">
        <f t="shared" si="28"/>
        <v>100</v>
      </c>
    </row>
    <row r="528" spans="1:8" ht="33.75">
      <c r="A528" s="35" t="s">
        <v>71</v>
      </c>
      <c r="B528" s="34" t="s">
        <v>6</v>
      </c>
      <c r="C528" s="34" t="s">
        <v>2</v>
      </c>
      <c r="D528" s="34" t="s">
        <v>454</v>
      </c>
      <c r="E528" s="34" t="s">
        <v>74</v>
      </c>
      <c r="F528" s="37">
        <f>F529</f>
        <v>80</v>
      </c>
      <c r="G528" s="88">
        <f>G529</f>
        <v>80</v>
      </c>
      <c r="H528" s="84">
        <f t="shared" si="28"/>
        <v>100</v>
      </c>
    </row>
    <row r="529" spans="1:8" ht="33.75">
      <c r="A529" s="35" t="s">
        <v>72</v>
      </c>
      <c r="B529" s="34" t="s">
        <v>6</v>
      </c>
      <c r="C529" s="34" t="s">
        <v>2</v>
      </c>
      <c r="D529" s="34" t="s">
        <v>454</v>
      </c>
      <c r="E529" s="34" t="s">
        <v>73</v>
      </c>
      <c r="F529" s="37">
        <v>80</v>
      </c>
      <c r="G529" s="88">
        <v>80</v>
      </c>
      <c r="H529" s="84">
        <f t="shared" si="28"/>
        <v>100</v>
      </c>
    </row>
    <row r="530" spans="1:8" ht="12.75">
      <c r="A530" s="59" t="s">
        <v>102</v>
      </c>
      <c r="B530" s="64"/>
      <c r="C530" s="64"/>
      <c r="D530" s="64"/>
      <c r="E530" s="69"/>
      <c r="F530" s="80">
        <f>F507+F483+F404+F376+F259+F146+F109+F18</f>
        <v>678560.99</v>
      </c>
      <c r="G530" s="80">
        <f>G18+G109+G146+G259+G376+G404+G483+G507</f>
        <v>645300.55</v>
      </c>
      <c r="H530" s="85"/>
    </row>
  </sheetData>
  <sheetProtection/>
  <mergeCells count="12">
    <mergeCell ref="A10:H10"/>
    <mergeCell ref="A4:H4"/>
    <mergeCell ref="A5:H5"/>
    <mergeCell ref="A6:H6"/>
    <mergeCell ref="A12:H12"/>
    <mergeCell ref="A13:H13"/>
    <mergeCell ref="A1:H1"/>
    <mergeCell ref="A7:H7"/>
    <mergeCell ref="A11:H11"/>
    <mergeCell ref="A2:H2"/>
    <mergeCell ref="A3:H3"/>
    <mergeCell ref="A9:H9"/>
  </mergeCells>
  <printOptions/>
  <pageMargins left="0.24" right="0.24" top="0.62" bottom="0.5" header="0.16" footer="0.5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7"/>
  <sheetViews>
    <sheetView view="pageBreakPreview" zoomScaleSheetLayoutView="100" zoomScalePageLayoutView="0" workbookViewId="0" topLeftCell="A1">
      <selection activeCell="G241" sqref="G241"/>
    </sheetView>
  </sheetViews>
  <sheetFormatPr defaultColWidth="9.00390625" defaultRowHeight="12.75"/>
  <cols>
    <col min="1" max="1" width="35.875" style="0" customWidth="1"/>
    <col min="2" max="2" width="4.125" style="0" customWidth="1"/>
    <col min="3" max="4" width="6.375" style="0" customWidth="1"/>
    <col min="5" max="5" width="13.00390625" style="0" customWidth="1"/>
    <col min="6" max="6" width="6.00390625" style="0" customWidth="1"/>
    <col min="7" max="7" width="13.125" style="0" customWidth="1"/>
    <col min="8" max="8" width="11.00390625" style="0" customWidth="1"/>
    <col min="9" max="9" width="10.375" style="0" customWidth="1"/>
  </cols>
  <sheetData>
    <row r="1" spans="1:9" ht="12.75">
      <c r="A1" s="95" t="s">
        <v>114</v>
      </c>
      <c r="B1" s="95"/>
      <c r="C1" s="95"/>
      <c r="D1" s="95"/>
      <c r="E1" s="95"/>
      <c r="F1" s="95"/>
      <c r="G1" s="95"/>
      <c r="H1" s="95"/>
      <c r="I1" s="95"/>
    </row>
    <row r="2" spans="1:9" ht="12.75">
      <c r="A2" s="99" t="s">
        <v>105</v>
      </c>
      <c r="B2" s="99"/>
      <c r="C2" s="99"/>
      <c r="D2" s="99"/>
      <c r="E2" s="99"/>
      <c r="F2" s="99"/>
      <c r="G2" s="99"/>
      <c r="H2" s="99"/>
      <c r="I2" s="99"/>
    </row>
    <row r="3" spans="1:9" ht="12.75">
      <c r="A3" s="100" t="s">
        <v>113</v>
      </c>
      <c r="B3" s="100"/>
      <c r="C3" s="100"/>
      <c r="D3" s="100"/>
      <c r="E3" s="100"/>
      <c r="F3" s="100"/>
      <c r="G3" s="100"/>
      <c r="H3" s="100"/>
      <c r="I3" s="100"/>
    </row>
    <row r="4" spans="1:9" ht="12.75">
      <c r="A4" s="99" t="s">
        <v>116</v>
      </c>
      <c r="B4" s="99"/>
      <c r="C4" s="99"/>
      <c r="D4" s="99"/>
      <c r="E4" s="99"/>
      <c r="F4" s="99"/>
      <c r="G4" s="99"/>
      <c r="H4" s="99"/>
      <c r="I4" s="99"/>
    </row>
    <row r="5" spans="1:9" ht="12.75">
      <c r="A5" s="93" t="s">
        <v>110</v>
      </c>
      <c r="B5" s="93"/>
      <c r="C5" s="93"/>
      <c r="D5" s="93"/>
      <c r="E5" s="93"/>
      <c r="F5" s="93"/>
      <c r="G5" s="93"/>
      <c r="H5" s="93"/>
      <c r="I5" s="93"/>
    </row>
    <row r="6" spans="1:9" ht="12.75">
      <c r="A6" s="93" t="s">
        <v>164</v>
      </c>
      <c r="B6" s="93"/>
      <c r="C6" s="93"/>
      <c r="D6" s="93"/>
      <c r="E6" s="93"/>
      <c r="F6" s="93"/>
      <c r="G6" s="93"/>
      <c r="H6" s="93"/>
      <c r="I6" s="93"/>
    </row>
    <row r="7" spans="1:9" ht="12.75">
      <c r="A7" s="96"/>
      <c r="B7" s="96"/>
      <c r="C7" s="96"/>
      <c r="D7" s="96"/>
      <c r="E7" s="96"/>
      <c r="F7" s="96"/>
      <c r="G7" s="96"/>
      <c r="H7" s="96"/>
      <c r="I7" s="96"/>
    </row>
    <row r="8" spans="1:9" ht="12.75">
      <c r="A8" s="97" t="s">
        <v>47</v>
      </c>
      <c r="B8" s="97"/>
      <c r="C8" s="97"/>
      <c r="D8" s="97"/>
      <c r="E8" s="97"/>
      <c r="F8" s="97"/>
      <c r="G8" s="97"/>
      <c r="H8" s="97"/>
      <c r="I8" s="97"/>
    </row>
    <row r="9" spans="1:9" ht="12.75">
      <c r="A9" s="97" t="s">
        <v>48</v>
      </c>
      <c r="B9" s="97"/>
      <c r="C9" s="97"/>
      <c r="D9" s="97"/>
      <c r="E9" s="97"/>
      <c r="F9" s="97"/>
      <c r="G9" s="97"/>
      <c r="H9" s="97"/>
      <c r="I9" s="97"/>
    </row>
    <row r="10" spans="1:9" ht="12.75">
      <c r="A10" s="97" t="s">
        <v>461</v>
      </c>
      <c r="B10" s="97"/>
      <c r="C10" s="97"/>
      <c r="D10" s="97"/>
      <c r="E10" s="97"/>
      <c r="F10" s="97"/>
      <c r="G10" s="97"/>
      <c r="H10" s="97"/>
      <c r="I10" s="97"/>
    </row>
    <row r="12" spans="7:9" ht="12.75">
      <c r="G12" s="4"/>
      <c r="I12" t="s">
        <v>46</v>
      </c>
    </row>
    <row r="13" spans="1:9" ht="33.75">
      <c r="A13" s="6" t="s">
        <v>11</v>
      </c>
      <c r="B13" s="6" t="s">
        <v>19</v>
      </c>
      <c r="C13" s="6" t="s">
        <v>1</v>
      </c>
      <c r="D13" s="6" t="s">
        <v>0</v>
      </c>
      <c r="E13" s="6" t="s">
        <v>13</v>
      </c>
      <c r="F13" s="6" t="s">
        <v>14</v>
      </c>
      <c r="G13" s="6" t="s">
        <v>115</v>
      </c>
      <c r="H13" s="6" t="s">
        <v>44</v>
      </c>
      <c r="I13" s="6" t="s">
        <v>45</v>
      </c>
    </row>
    <row r="14" spans="1:9" ht="12.75">
      <c r="A14" s="1">
        <v>1</v>
      </c>
      <c r="B14" s="7">
        <v>2</v>
      </c>
      <c r="C14" s="7">
        <v>3</v>
      </c>
      <c r="D14" s="7">
        <v>4</v>
      </c>
      <c r="E14" s="7">
        <v>5</v>
      </c>
      <c r="F14" s="7">
        <v>6</v>
      </c>
      <c r="G14" s="7">
        <v>7</v>
      </c>
      <c r="H14" s="1">
        <v>8</v>
      </c>
      <c r="I14" s="1">
        <v>9</v>
      </c>
    </row>
    <row r="15" spans="1:9" ht="24" customHeight="1">
      <c r="A15" s="27" t="s">
        <v>52</v>
      </c>
      <c r="B15" s="98" t="s">
        <v>66</v>
      </c>
      <c r="C15" s="10"/>
      <c r="D15" s="10"/>
      <c r="E15" s="10"/>
      <c r="F15" s="10"/>
      <c r="G15" s="22">
        <f>G16+G107+G144+G257+G374+G402+G481+G505</f>
        <v>678560.99</v>
      </c>
      <c r="H15" s="22">
        <f>H16+H107+H144+H257+H374+H402+H481+H505</f>
        <v>645300.55</v>
      </c>
      <c r="I15" s="23">
        <f>H15/G15*100</f>
        <v>95.09838607138322</v>
      </c>
    </row>
    <row r="16" spans="1:9" s="20" customFormat="1" ht="12.75">
      <c r="A16" s="47" t="s">
        <v>15</v>
      </c>
      <c r="B16" s="98"/>
      <c r="C16" s="60" t="s">
        <v>2</v>
      </c>
      <c r="D16" s="60"/>
      <c r="E16" s="61"/>
      <c r="F16" s="61"/>
      <c r="G16" s="70">
        <f>G17+G22+G27+G63+G76</f>
        <v>83383.59999999999</v>
      </c>
      <c r="H16" s="70">
        <f>H17+H22+H27+H63+H76</f>
        <v>80678.234</v>
      </c>
      <c r="I16" s="16">
        <f>H16/G16*100</f>
        <v>96.75551787161984</v>
      </c>
    </row>
    <row r="17" spans="1:9" s="20" customFormat="1" ht="33.75">
      <c r="A17" s="35" t="s">
        <v>60</v>
      </c>
      <c r="B17" s="98"/>
      <c r="C17" s="34" t="s">
        <v>2</v>
      </c>
      <c r="D17" s="34" t="s">
        <v>3</v>
      </c>
      <c r="E17" s="45"/>
      <c r="F17" s="45"/>
      <c r="G17" s="37">
        <f aca="true" t="shared" si="0" ref="G17:H20">G18</f>
        <v>1864</v>
      </c>
      <c r="H17" s="17">
        <f t="shared" si="0"/>
        <v>1863.13</v>
      </c>
      <c r="I17" s="17">
        <f aca="true" t="shared" si="1" ref="I17:I78">H17/G17*100</f>
        <v>99.95332618025752</v>
      </c>
    </row>
    <row r="18" spans="1:9" s="20" customFormat="1" ht="56.25">
      <c r="A18" s="35" t="s">
        <v>16</v>
      </c>
      <c r="B18" s="98"/>
      <c r="C18" s="34" t="s">
        <v>2</v>
      </c>
      <c r="D18" s="34" t="s">
        <v>3</v>
      </c>
      <c r="E18" s="34" t="s">
        <v>286</v>
      </c>
      <c r="F18" s="45"/>
      <c r="G18" s="37">
        <f t="shared" si="0"/>
        <v>1864</v>
      </c>
      <c r="H18" s="17">
        <f t="shared" si="0"/>
        <v>1863.13</v>
      </c>
      <c r="I18" s="17">
        <f t="shared" si="1"/>
        <v>99.95332618025752</v>
      </c>
    </row>
    <row r="19" spans="1:9" s="20" customFormat="1" ht="12.75">
      <c r="A19" s="48" t="s">
        <v>61</v>
      </c>
      <c r="B19" s="98"/>
      <c r="C19" s="34" t="s">
        <v>2</v>
      </c>
      <c r="D19" s="34" t="s">
        <v>3</v>
      </c>
      <c r="E19" s="34" t="s">
        <v>169</v>
      </c>
      <c r="F19" s="45"/>
      <c r="G19" s="37">
        <f t="shared" si="0"/>
        <v>1864</v>
      </c>
      <c r="H19" s="17">
        <f t="shared" si="0"/>
        <v>1863.13</v>
      </c>
      <c r="I19" s="17">
        <f t="shared" si="1"/>
        <v>99.95332618025752</v>
      </c>
    </row>
    <row r="20" spans="1:9" s="20" customFormat="1" ht="56.25">
      <c r="A20" s="35" t="s">
        <v>68</v>
      </c>
      <c r="B20" s="98"/>
      <c r="C20" s="34" t="s">
        <v>2</v>
      </c>
      <c r="D20" s="34" t="s">
        <v>3</v>
      </c>
      <c r="E20" s="34" t="s">
        <v>169</v>
      </c>
      <c r="F20" s="45">
        <v>100</v>
      </c>
      <c r="G20" s="37">
        <f t="shared" si="0"/>
        <v>1864</v>
      </c>
      <c r="H20" s="17">
        <f t="shared" si="0"/>
        <v>1863.13</v>
      </c>
      <c r="I20" s="17">
        <f t="shared" si="1"/>
        <v>99.95332618025752</v>
      </c>
    </row>
    <row r="21" spans="1:9" s="20" customFormat="1" ht="22.5">
      <c r="A21" s="38" t="s">
        <v>69</v>
      </c>
      <c r="B21" s="98"/>
      <c r="C21" s="34" t="s">
        <v>2</v>
      </c>
      <c r="D21" s="34" t="s">
        <v>3</v>
      </c>
      <c r="E21" s="34" t="s">
        <v>169</v>
      </c>
      <c r="F21" s="45">
        <v>120</v>
      </c>
      <c r="G21" s="37">
        <v>1864</v>
      </c>
      <c r="H21" s="17">
        <f>347.605+1515.525</f>
        <v>1863.13</v>
      </c>
      <c r="I21" s="17">
        <f t="shared" si="1"/>
        <v>99.95332618025752</v>
      </c>
    </row>
    <row r="22" spans="1:9" s="20" customFormat="1" ht="56.25">
      <c r="A22" s="3" t="s">
        <v>166</v>
      </c>
      <c r="B22" s="98"/>
      <c r="C22" s="34" t="s">
        <v>2</v>
      </c>
      <c r="D22" s="34" t="s">
        <v>4</v>
      </c>
      <c r="E22" s="34"/>
      <c r="F22" s="45"/>
      <c r="G22" s="37">
        <f aca="true" t="shared" si="2" ref="G22:H25">G23</f>
        <v>28.5</v>
      </c>
      <c r="H22" s="17">
        <f t="shared" si="2"/>
        <v>27.674</v>
      </c>
      <c r="I22" s="17">
        <f t="shared" si="1"/>
        <v>97.10175438596491</v>
      </c>
    </row>
    <row r="23" spans="1:9" s="20" customFormat="1" ht="56.25">
      <c r="A23" s="3" t="s">
        <v>16</v>
      </c>
      <c r="B23" s="98"/>
      <c r="C23" s="34" t="s">
        <v>2</v>
      </c>
      <c r="D23" s="34" t="s">
        <v>4</v>
      </c>
      <c r="E23" s="34" t="s">
        <v>286</v>
      </c>
      <c r="F23" s="45"/>
      <c r="G23" s="37">
        <f t="shared" si="2"/>
        <v>28.5</v>
      </c>
      <c r="H23" s="17">
        <f t="shared" si="2"/>
        <v>27.674</v>
      </c>
      <c r="I23" s="17">
        <f t="shared" si="1"/>
        <v>97.10175438596491</v>
      </c>
    </row>
    <row r="24" spans="1:9" s="20" customFormat="1" ht="22.5">
      <c r="A24" s="3" t="s">
        <v>168</v>
      </c>
      <c r="B24" s="98"/>
      <c r="C24" s="34" t="s">
        <v>2</v>
      </c>
      <c r="D24" s="34" t="s">
        <v>4</v>
      </c>
      <c r="E24" s="34" t="s">
        <v>167</v>
      </c>
      <c r="F24" s="45"/>
      <c r="G24" s="37">
        <f t="shared" si="2"/>
        <v>28.5</v>
      </c>
      <c r="H24" s="17">
        <f t="shared" si="2"/>
        <v>27.674</v>
      </c>
      <c r="I24" s="17">
        <f t="shared" si="1"/>
        <v>97.10175438596491</v>
      </c>
    </row>
    <row r="25" spans="1:9" s="20" customFormat="1" ht="56.25">
      <c r="A25" s="3" t="s">
        <v>68</v>
      </c>
      <c r="B25" s="98"/>
      <c r="C25" s="34" t="s">
        <v>2</v>
      </c>
      <c r="D25" s="34" t="s">
        <v>4</v>
      </c>
      <c r="E25" s="34" t="s">
        <v>167</v>
      </c>
      <c r="F25" s="45">
        <v>100</v>
      </c>
      <c r="G25" s="37">
        <f t="shared" si="2"/>
        <v>28.5</v>
      </c>
      <c r="H25" s="17">
        <f t="shared" si="2"/>
        <v>27.674</v>
      </c>
      <c r="I25" s="17">
        <f t="shared" si="1"/>
        <v>97.10175438596491</v>
      </c>
    </row>
    <row r="26" spans="1:9" s="20" customFormat="1" ht="22.5">
      <c r="A26" s="46" t="s">
        <v>69</v>
      </c>
      <c r="B26" s="98"/>
      <c r="C26" s="34" t="s">
        <v>2</v>
      </c>
      <c r="D26" s="34" t="s">
        <v>4</v>
      </c>
      <c r="E26" s="34" t="s">
        <v>167</v>
      </c>
      <c r="F26" s="45">
        <v>120</v>
      </c>
      <c r="G26" s="37">
        <v>28.5</v>
      </c>
      <c r="H26" s="17">
        <f>21.255+6.419</f>
        <v>27.674</v>
      </c>
      <c r="I26" s="17">
        <f t="shared" si="1"/>
        <v>97.10175438596491</v>
      </c>
    </row>
    <row r="27" spans="1:9" s="20" customFormat="1" ht="56.25">
      <c r="A27" s="35" t="s">
        <v>25</v>
      </c>
      <c r="B27" s="98"/>
      <c r="C27" s="34" t="s">
        <v>2</v>
      </c>
      <c r="D27" s="34" t="s">
        <v>5</v>
      </c>
      <c r="E27" s="34"/>
      <c r="F27" s="45"/>
      <c r="G27" s="37">
        <f>G28+G48+G53</f>
        <v>58384.6</v>
      </c>
      <c r="H27" s="17">
        <f>H28+H53</f>
        <v>56028.772999999994</v>
      </c>
      <c r="I27" s="17">
        <f t="shared" si="1"/>
        <v>95.96498562977223</v>
      </c>
    </row>
    <row r="28" spans="1:9" s="20" customFormat="1" ht="56.25">
      <c r="A28" s="35" t="s">
        <v>118</v>
      </c>
      <c r="B28" s="98"/>
      <c r="C28" s="34" t="s">
        <v>2</v>
      </c>
      <c r="D28" s="34" t="s">
        <v>5</v>
      </c>
      <c r="E28" s="34" t="s">
        <v>170</v>
      </c>
      <c r="F28" s="45"/>
      <c r="G28" s="37">
        <f>G29+G33+G37+G41</f>
        <v>2617</v>
      </c>
      <c r="H28" s="18">
        <f>H29+H33+H37+H41</f>
        <v>2560.362</v>
      </c>
      <c r="I28" s="17">
        <f t="shared" si="1"/>
        <v>97.8357661444402</v>
      </c>
    </row>
    <row r="29" spans="1:9" s="20" customFormat="1" ht="56.25">
      <c r="A29" s="33" t="s">
        <v>173</v>
      </c>
      <c r="B29" s="98"/>
      <c r="C29" s="34" t="s">
        <v>2</v>
      </c>
      <c r="D29" s="34" t="s">
        <v>5</v>
      </c>
      <c r="E29" s="34" t="s">
        <v>171</v>
      </c>
      <c r="F29" s="45"/>
      <c r="G29" s="37">
        <f aca="true" t="shared" si="3" ref="G29:H31">G30</f>
        <v>2290</v>
      </c>
      <c r="H29" s="18">
        <f t="shared" si="3"/>
        <v>2238.92</v>
      </c>
      <c r="I29" s="17">
        <f t="shared" si="1"/>
        <v>97.7694323144105</v>
      </c>
    </row>
    <row r="30" spans="1:9" s="20" customFormat="1" ht="33.75">
      <c r="A30" s="49" t="s">
        <v>174</v>
      </c>
      <c r="B30" s="98"/>
      <c r="C30" s="34" t="s">
        <v>2</v>
      </c>
      <c r="D30" s="34" t="s">
        <v>5</v>
      </c>
      <c r="E30" s="34" t="s">
        <v>172</v>
      </c>
      <c r="F30" s="45"/>
      <c r="G30" s="37">
        <f t="shared" si="3"/>
        <v>2290</v>
      </c>
      <c r="H30" s="18">
        <f t="shared" si="3"/>
        <v>2238.92</v>
      </c>
      <c r="I30" s="17">
        <f t="shared" si="1"/>
        <v>97.7694323144105</v>
      </c>
    </row>
    <row r="31" spans="1:9" s="20" customFormat="1" ht="22.5">
      <c r="A31" s="35" t="s">
        <v>71</v>
      </c>
      <c r="B31" s="98"/>
      <c r="C31" s="34" t="s">
        <v>2</v>
      </c>
      <c r="D31" s="34" t="s">
        <v>5</v>
      </c>
      <c r="E31" s="34" t="s">
        <v>172</v>
      </c>
      <c r="F31" s="45">
        <v>200</v>
      </c>
      <c r="G31" s="37">
        <f t="shared" si="3"/>
        <v>2290</v>
      </c>
      <c r="H31" s="18">
        <f t="shared" si="3"/>
        <v>2238.92</v>
      </c>
      <c r="I31" s="17">
        <f t="shared" si="1"/>
        <v>97.7694323144105</v>
      </c>
    </row>
    <row r="32" spans="1:9" s="20" customFormat="1" ht="33.75">
      <c r="A32" s="35" t="s">
        <v>72</v>
      </c>
      <c r="B32" s="98"/>
      <c r="C32" s="34" t="s">
        <v>2</v>
      </c>
      <c r="D32" s="34" t="s">
        <v>5</v>
      </c>
      <c r="E32" s="34" t="s">
        <v>172</v>
      </c>
      <c r="F32" s="45">
        <v>240</v>
      </c>
      <c r="G32" s="37">
        <v>2290</v>
      </c>
      <c r="H32" s="18">
        <v>2238.92</v>
      </c>
      <c r="I32" s="17">
        <f t="shared" si="1"/>
        <v>97.7694323144105</v>
      </c>
    </row>
    <row r="33" spans="1:9" s="20" customFormat="1" ht="45">
      <c r="A33" s="33" t="s">
        <v>175</v>
      </c>
      <c r="B33" s="98"/>
      <c r="C33" s="34" t="s">
        <v>2</v>
      </c>
      <c r="D33" s="34" t="s">
        <v>5</v>
      </c>
      <c r="E33" s="34" t="s">
        <v>287</v>
      </c>
      <c r="F33" s="45"/>
      <c r="G33" s="37">
        <f aca="true" t="shared" si="4" ref="G33:H35">G34</f>
        <v>60</v>
      </c>
      <c r="H33" s="18">
        <f t="shared" si="4"/>
        <v>60</v>
      </c>
      <c r="I33" s="17">
        <f t="shared" si="1"/>
        <v>100</v>
      </c>
    </row>
    <row r="34" spans="1:9" s="20" customFormat="1" ht="12.75">
      <c r="A34" s="33" t="s">
        <v>176</v>
      </c>
      <c r="B34" s="98"/>
      <c r="C34" s="34" t="s">
        <v>2</v>
      </c>
      <c r="D34" s="34" t="s">
        <v>5</v>
      </c>
      <c r="E34" s="34" t="s">
        <v>288</v>
      </c>
      <c r="F34" s="45"/>
      <c r="G34" s="37">
        <f t="shared" si="4"/>
        <v>60</v>
      </c>
      <c r="H34" s="18">
        <f t="shared" si="4"/>
        <v>60</v>
      </c>
      <c r="I34" s="17">
        <f t="shared" si="1"/>
        <v>100</v>
      </c>
    </row>
    <row r="35" spans="1:9" s="20" customFormat="1" ht="22.5">
      <c r="A35" s="35" t="s">
        <v>71</v>
      </c>
      <c r="B35" s="98"/>
      <c r="C35" s="34" t="s">
        <v>2</v>
      </c>
      <c r="D35" s="34" t="s">
        <v>5</v>
      </c>
      <c r="E35" s="34" t="s">
        <v>289</v>
      </c>
      <c r="F35" s="45">
        <v>200</v>
      </c>
      <c r="G35" s="37">
        <f t="shared" si="4"/>
        <v>60</v>
      </c>
      <c r="H35" s="18">
        <f t="shared" si="4"/>
        <v>60</v>
      </c>
      <c r="I35" s="17">
        <f t="shared" si="1"/>
        <v>100</v>
      </c>
    </row>
    <row r="36" spans="1:9" s="20" customFormat="1" ht="33.75">
      <c r="A36" s="35" t="s">
        <v>72</v>
      </c>
      <c r="B36" s="98"/>
      <c r="C36" s="34" t="s">
        <v>2</v>
      </c>
      <c r="D36" s="34" t="s">
        <v>5</v>
      </c>
      <c r="E36" s="34" t="s">
        <v>288</v>
      </c>
      <c r="F36" s="45">
        <v>240</v>
      </c>
      <c r="G36" s="37">
        <v>60</v>
      </c>
      <c r="H36" s="18">
        <v>60</v>
      </c>
      <c r="I36" s="17">
        <f t="shared" si="1"/>
        <v>100</v>
      </c>
    </row>
    <row r="37" spans="1:9" s="20" customFormat="1" ht="56.25">
      <c r="A37" s="33" t="s">
        <v>177</v>
      </c>
      <c r="B37" s="98"/>
      <c r="C37" s="34" t="s">
        <v>2</v>
      </c>
      <c r="D37" s="34" t="s">
        <v>5</v>
      </c>
      <c r="E37" s="34" t="s">
        <v>290</v>
      </c>
      <c r="F37" s="45"/>
      <c r="G37" s="37">
        <f aca="true" t="shared" si="5" ref="G37:H39">G38</f>
        <v>100</v>
      </c>
      <c r="H37" s="18">
        <f t="shared" si="5"/>
        <v>99.06</v>
      </c>
      <c r="I37" s="17">
        <f t="shared" si="1"/>
        <v>99.06</v>
      </c>
    </row>
    <row r="38" spans="1:9" s="20" customFormat="1" ht="67.5">
      <c r="A38" s="33" t="s">
        <v>178</v>
      </c>
      <c r="B38" s="98"/>
      <c r="C38" s="34" t="s">
        <v>2</v>
      </c>
      <c r="D38" s="34" t="s">
        <v>5</v>
      </c>
      <c r="E38" s="34" t="s">
        <v>291</v>
      </c>
      <c r="F38" s="45"/>
      <c r="G38" s="37">
        <f t="shared" si="5"/>
        <v>100</v>
      </c>
      <c r="H38" s="17">
        <f t="shared" si="5"/>
        <v>99.06</v>
      </c>
      <c r="I38" s="17">
        <f t="shared" si="1"/>
        <v>99.06</v>
      </c>
    </row>
    <row r="39" spans="1:9" s="20" customFormat="1" ht="22.5">
      <c r="A39" s="35" t="s">
        <v>71</v>
      </c>
      <c r="B39" s="98"/>
      <c r="C39" s="34" t="s">
        <v>2</v>
      </c>
      <c r="D39" s="34" t="s">
        <v>5</v>
      </c>
      <c r="E39" s="34" t="s">
        <v>291</v>
      </c>
      <c r="F39" s="45">
        <v>200</v>
      </c>
      <c r="G39" s="37">
        <f t="shared" si="5"/>
        <v>100</v>
      </c>
      <c r="H39" s="17">
        <f t="shared" si="5"/>
        <v>99.06</v>
      </c>
      <c r="I39" s="17">
        <f t="shared" si="1"/>
        <v>99.06</v>
      </c>
    </row>
    <row r="40" spans="1:9" s="20" customFormat="1" ht="33.75">
      <c r="A40" s="35" t="s">
        <v>72</v>
      </c>
      <c r="B40" s="98"/>
      <c r="C40" s="34" t="s">
        <v>2</v>
      </c>
      <c r="D40" s="34" t="s">
        <v>5</v>
      </c>
      <c r="E40" s="34" t="s">
        <v>291</v>
      </c>
      <c r="F40" s="45">
        <v>240</v>
      </c>
      <c r="G40" s="37">
        <v>100</v>
      </c>
      <c r="H40" s="18">
        <v>99.06</v>
      </c>
      <c r="I40" s="17">
        <f t="shared" si="1"/>
        <v>99.06</v>
      </c>
    </row>
    <row r="41" spans="1:9" s="20" customFormat="1" ht="56.25">
      <c r="A41" s="33" t="s">
        <v>179</v>
      </c>
      <c r="B41" s="98"/>
      <c r="C41" s="34" t="s">
        <v>2</v>
      </c>
      <c r="D41" s="34" t="s">
        <v>5</v>
      </c>
      <c r="E41" s="34" t="s">
        <v>292</v>
      </c>
      <c r="F41" s="45"/>
      <c r="G41" s="37">
        <f>G42+G45</f>
        <v>167</v>
      </c>
      <c r="H41" s="17">
        <f>H42+H45</f>
        <v>162.382</v>
      </c>
      <c r="I41" s="17">
        <f t="shared" si="1"/>
        <v>97.23473053892215</v>
      </c>
    </row>
    <row r="42" spans="1:9" s="20" customFormat="1" ht="22.5">
      <c r="A42" s="33" t="s">
        <v>180</v>
      </c>
      <c r="B42" s="98"/>
      <c r="C42" s="34" t="s">
        <v>2</v>
      </c>
      <c r="D42" s="34" t="s">
        <v>5</v>
      </c>
      <c r="E42" s="34" t="s">
        <v>293</v>
      </c>
      <c r="F42" s="45"/>
      <c r="G42" s="37">
        <f>G43</f>
        <v>77</v>
      </c>
      <c r="H42" s="17">
        <f>H43</f>
        <v>75.582</v>
      </c>
      <c r="I42" s="17">
        <f t="shared" si="1"/>
        <v>98.15844155844154</v>
      </c>
    </row>
    <row r="43" spans="1:9" s="20" customFormat="1" ht="22.5">
      <c r="A43" s="35" t="s">
        <v>71</v>
      </c>
      <c r="B43" s="98"/>
      <c r="C43" s="34" t="s">
        <v>2</v>
      </c>
      <c r="D43" s="34" t="s">
        <v>5</v>
      </c>
      <c r="E43" s="34" t="s">
        <v>293</v>
      </c>
      <c r="F43" s="45">
        <v>200</v>
      </c>
      <c r="G43" s="37">
        <f>G44</f>
        <v>77</v>
      </c>
      <c r="H43" s="17">
        <f>H44</f>
        <v>75.582</v>
      </c>
      <c r="I43" s="17">
        <f t="shared" si="1"/>
        <v>98.15844155844154</v>
      </c>
    </row>
    <row r="44" spans="1:9" s="20" customFormat="1" ht="33.75">
      <c r="A44" s="35" t="s">
        <v>72</v>
      </c>
      <c r="B44" s="98"/>
      <c r="C44" s="34" t="s">
        <v>2</v>
      </c>
      <c r="D44" s="34" t="s">
        <v>5</v>
      </c>
      <c r="E44" s="34" t="s">
        <v>293</v>
      </c>
      <c r="F44" s="45">
        <v>240</v>
      </c>
      <c r="G44" s="37">
        <v>77</v>
      </c>
      <c r="H44" s="17">
        <v>75.582</v>
      </c>
      <c r="I44" s="17">
        <f t="shared" si="1"/>
        <v>98.15844155844154</v>
      </c>
    </row>
    <row r="45" spans="1:9" s="20" customFormat="1" ht="22.5">
      <c r="A45" s="35" t="s">
        <v>181</v>
      </c>
      <c r="B45" s="98"/>
      <c r="C45" s="34" t="s">
        <v>2</v>
      </c>
      <c r="D45" s="34" t="s">
        <v>5</v>
      </c>
      <c r="E45" s="34" t="s">
        <v>294</v>
      </c>
      <c r="F45" s="45"/>
      <c r="G45" s="37">
        <f>G46</f>
        <v>90</v>
      </c>
      <c r="H45" s="17">
        <f>H46</f>
        <v>86.8</v>
      </c>
      <c r="I45" s="17">
        <f t="shared" si="1"/>
        <v>96.44444444444444</v>
      </c>
    </row>
    <row r="46" spans="1:9" s="20" customFormat="1" ht="22.5">
      <c r="A46" s="35" t="s">
        <v>71</v>
      </c>
      <c r="B46" s="98"/>
      <c r="C46" s="34" t="s">
        <v>2</v>
      </c>
      <c r="D46" s="34" t="s">
        <v>5</v>
      </c>
      <c r="E46" s="34" t="s">
        <v>294</v>
      </c>
      <c r="F46" s="45">
        <v>200</v>
      </c>
      <c r="G46" s="37">
        <f>G47</f>
        <v>90</v>
      </c>
      <c r="H46" s="17">
        <f>H47</f>
        <v>86.8</v>
      </c>
      <c r="I46" s="17">
        <f t="shared" si="1"/>
        <v>96.44444444444444</v>
      </c>
    </row>
    <row r="47" spans="1:9" s="20" customFormat="1" ht="33.75">
      <c r="A47" s="35" t="s">
        <v>72</v>
      </c>
      <c r="B47" s="98"/>
      <c r="C47" s="34" t="s">
        <v>2</v>
      </c>
      <c r="D47" s="34" t="s">
        <v>5</v>
      </c>
      <c r="E47" s="34" t="s">
        <v>294</v>
      </c>
      <c r="F47" s="45">
        <v>240</v>
      </c>
      <c r="G47" s="37">
        <v>90</v>
      </c>
      <c r="H47" s="17">
        <v>86.8</v>
      </c>
      <c r="I47" s="17">
        <f t="shared" si="1"/>
        <v>96.44444444444444</v>
      </c>
    </row>
    <row r="48" spans="1:9" s="20" customFormat="1" ht="22.5">
      <c r="A48" s="35" t="s">
        <v>182</v>
      </c>
      <c r="B48" s="98"/>
      <c r="C48" s="34" t="s">
        <v>2</v>
      </c>
      <c r="D48" s="34" t="s">
        <v>5</v>
      </c>
      <c r="E48" s="34" t="s">
        <v>295</v>
      </c>
      <c r="F48" s="45"/>
      <c r="G48" s="37">
        <f>G49</f>
        <v>0</v>
      </c>
      <c r="H48" s="17" t="s">
        <v>460</v>
      </c>
      <c r="I48" s="17" t="s">
        <v>460</v>
      </c>
    </row>
    <row r="49" spans="1:9" s="20" customFormat="1" ht="33.75">
      <c r="A49" s="33" t="s">
        <v>183</v>
      </c>
      <c r="B49" s="98"/>
      <c r="C49" s="34" t="s">
        <v>2</v>
      </c>
      <c r="D49" s="34" t="s">
        <v>5</v>
      </c>
      <c r="E49" s="34" t="s">
        <v>296</v>
      </c>
      <c r="F49" s="45"/>
      <c r="G49" s="37">
        <f>G50</f>
        <v>0</v>
      </c>
      <c r="H49" s="17">
        <f>H50</f>
        <v>0</v>
      </c>
      <c r="I49" s="17" t="s">
        <v>460</v>
      </c>
    </row>
    <row r="50" spans="1:9" s="20" customFormat="1" ht="33.75">
      <c r="A50" s="35" t="s">
        <v>184</v>
      </c>
      <c r="B50" s="98"/>
      <c r="C50" s="34" t="s">
        <v>2</v>
      </c>
      <c r="D50" s="34" t="s">
        <v>5</v>
      </c>
      <c r="E50" s="34" t="s">
        <v>297</v>
      </c>
      <c r="F50" s="45"/>
      <c r="G50" s="37">
        <f>G51</f>
        <v>0</v>
      </c>
      <c r="H50" s="17">
        <f>H51</f>
        <v>0</v>
      </c>
      <c r="I50" s="17" t="s">
        <v>460</v>
      </c>
    </row>
    <row r="51" spans="1:9" s="20" customFormat="1" ht="22.5">
      <c r="A51" s="35" t="s">
        <v>71</v>
      </c>
      <c r="B51" s="98"/>
      <c r="C51" s="34" t="s">
        <v>2</v>
      </c>
      <c r="D51" s="34" t="s">
        <v>5</v>
      </c>
      <c r="E51" s="34" t="s">
        <v>297</v>
      </c>
      <c r="F51" s="45">
        <v>200</v>
      </c>
      <c r="G51" s="37">
        <f>G52</f>
        <v>0</v>
      </c>
      <c r="H51" s="17">
        <f>H52</f>
        <v>0</v>
      </c>
      <c r="I51" s="17" t="s">
        <v>460</v>
      </c>
    </row>
    <row r="52" spans="1:9" s="20" customFormat="1" ht="33.75">
      <c r="A52" s="35" t="s">
        <v>72</v>
      </c>
      <c r="B52" s="98"/>
      <c r="C52" s="34" t="s">
        <v>2</v>
      </c>
      <c r="D52" s="34" t="s">
        <v>5</v>
      </c>
      <c r="E52" s="34" t="s">
        <v>297</v>
      </c>
      <c r="F52" s="45">
        <v>240</v>
      </c>
      <c r="G52" s="37">
        <v>0</v>
      </c>
      <c r="H52" s="17">
        <v>0</v>
      </c>
      <c r="I52" s="17" t="s">
        <v>460</v>
      </c>
    </row>
    <row r="53" spans="1:9" s="20" customFormat="1" ht="56.25">
      <c r="A53" s="35" t="s">
        <v>16</v>
      </c>
      <c r="B53" s="98"/>
      <c r="C53" s="34" t="s">
        <v>2</v>
      </c>
      <c r="D53" s="34" t="s">
        <v>5</v>
      </c>
      <c r="E53" s="34" t="s">
        <v>286</v>
      </c>
      <c r="F53" s="45"/>
      <c r="G53" s="37">
        <f>G54</f>
        <v>55767.6</v>
      </c>
      <c r="H53" s="17">
        <f>H54</f>
        <v>53468.41099999999</v>
      </c>
      <c r="I53" s="17">
        <f t="shared" si="1"/>
        <v>95.87719571937828</v>
      </c>
    </row>
    <row r="54" spans="1:9" s="20" customFormat="1" ht="12.75">
      <c r="A54" s="50" t="s">
        <v>17</v>
      </c>
      <c r="B54" s="98"/>
      <c r="C54" s="34" t="s">
        <v>2</v>
      </c>
      <c r="D54" s="34" t="s">
        <v>5</v>
      </c>
      <c r="E54" s="34" t="s">
        <v>298</v>
      </c>
      <c r="F54" s="45"/>
      <c r="G54" s="37">
        <f>G55+G57+G61+G59</f>
        <v>55767.6</v>
      </c>
      <c r="H54" s="17">
        <f>H55+H57+H59+H61</f>
        <v>53468.41099999999</v>
      </c>
      <c r="I54" s="17">
        <f t="shared" si="1"/>
        <v>95.87719571937828</v>
      </c>
    </row>
    <row r="55" spans="1:9" s="20" customFormat="1" ht="56.25">
      <c r="A55" s="35" t="s">
        <v>68</v>
      </c>
      <c r="B55" s="98"/>
      <c r="C55" s="34" t="s">
        <v>2</v>
      </c>
      <c r="D55" s="34" t="s">
        <v>5</v>
      </c>
      <c r="E55" s="34" t="s">
        <v>298</v>
      </c>
      <c r="F55" s="34" t="s">
        <v>70</v>
      </c>
      <c r="G55" s="37">
        <f>G56</f>
        <v>44061</v>
      </c>
      <c r="H55" s="17">
        <f>H56</f>
        <v>42804.662</v>
      </c>
      <c r="I55" s="17">
        <f t="shared" si="1"/>
        <v>97.14863938630535</v>
      </c>
    </row>
    <row r="56" spans="1:9" s="20" customFormat="1" ht="22.5">
      <c r="A56" s="38" t="s">
        <v>69</v>
      </c>
      <c r="B56" s="98"/>
      <c r="C56" s="34" t="s">
        <v>2</v>
      </c>
      <c r="D56" s="34" t="s">
        <v>5</v>
      </c>
      <c r="E56" s="34" t="s">
        <v>298</v>
      </c>
      <c r="F56" s="45">
        <v>120</v>
      </c>
      <c r="G56" s="37">
        <v>44061</v>
      </c>
      <c r="H56" s="17">
        <f>9642.808+53.599+33108.255</f>
        <v>42804.662</v>
      </c>
      <c r="I56" s="17">
        <f t="shared" si="1"/>
        <v>97.14863938630535</v>
      </c>
    </row>
    <row r="57" spans="1:9" s="20" customFormat="1" ht="22.5">
      <c r="A57" s="35" t="s">
        <v>71</v>
      </c>
      <c r="B57" s="98"/>
      <c r="C57" s="34" t="s">
        <v>2</v>
      </c>
      <c r="D57" s="34" t="s">
        <v>5</v>
      </c>
      <c r="E57" s="34" t="s">
        <v>298</v>
      </c>
      <c r="F57" s="34" t="s">
        <v>74</v>
      </c>
      <c r="G57" s="37">
        <f>G58</f>
        <v>11396.6</v>
      </c>
      <c r="H57" s="17">
        <f>H58</f>
        <v>10395.867</v>
      </c>
      <c r="I57" s="17">
        <f t="shared" si="1"/>
        <v>91.21902146254146</v>
      </c>
    </row>
    <row r="58" spans="1:9" s="20" customFormat="1" ht="33.75">
      <c r="A58" s="35" t="s">
        <v>72</v>
      </c>
      <c r="B58" s="98"/>
      <c r="C58" s="34" t="s">
        <v>2</v>
      </c>
      <c r="D58" s="34" t="s">
        <v>5</v>
      </c>
      <c r="E58" s="34" t="s">
        <v>298</v>
      </c>
      <c r="F58" s="34" t="s">
        <v>73</v>
      </c>
      <c r="G58" s="37">
        <v>11396.6</v>
      </c>
      <c r="H58" s="17">
        <f>1074.664+9321.203</f>
        <v>10395.867</v>
      </c>
      <c r="I58" s="17">
        <f t="shared" si="1"/>
        <v>91.21902146254146</v>
      </c>
    </row>
    <row r="59" spans="1:9" s="20" customFormat="1" ht="22.5">
      <c r="A59" s="35" t="s">
        <v>99</v>
      </c>
      <c r="B59" s="98"/>
      <c r="C59" s="34" t="s">
        <v>2</v>
      </c>
      <c r="D59" s="34" t="s">
        <v>5</v>
      </c>
      <c r="E59" s="34" t="s">
        <v>298</v>
      </c>
      <c r="F59" s="34" t="s">
        <v>455</v>
      </c>
      <c r="G59" s="37">
        <f>G60</f>
        <v>210</v>
      </c>
      <c r="H59" s="17">
        <f>H60</f>
        <v>209.856</v>
      </c>
      <c r="I59" s="17">
        <f t="shared" si="1"/>
        <v>99.93142857142857</v>
      </c>
    </row>
    <row r="60" spans="1:9" s="20" customFormat="1" ht="33.75">
      <c r="A60" s="35" t="s">
        <v>108</v>
      </c>
      <c r="B60" s="98"/>
      <c r="C60" s="34" t="s">
        <v>2</v>
      </c>
      <c r="D60" s="34" t="s">
        <v>5</v>
      </c>
      <c r="E60" s="34" t="s">
        <v>298</v>
      </c>
      <c r="F60" s="34" t="s">
        <v>456</v>
      </c>
      <c r="G60" s="37">
        <v>210</v>
      </c>
      <c r="H60" s="17">
        <v>209.856</v>
      </c>
      <c r="I60" s="17">
        <f t="shared" si="1"/>
        <v>99.93142857142857</v>
      </c>
    </row>
    <row r="61" spans="1:9" s="20" customFormat="1" ht="12.75">
      <c r="A61" s="35" t="s">
        <v>75</v>
      </c>
      <c r="B61" s="98"/>
      <c r="C61" s="34" t="s">
        <v>2</v>
      </c>
      <c r="D61" s="34" t="s">
        <v>5</v>
      </c>
      <c r="E61" s="34" t="s">
        <v>298</v>
      </c>
      <c r="F61" s="34" t="s">
        <v>76</v>
      </c>
      <c r="G61" s="37">
        <f>G62</f>
        <v>100</v>
      </c>
      <c r="H61" s="17">
        <f>H62</f>
        <v>58.025999999999996</v>
      </c>
      <c r="I61" s="17">
        <f t="shared" si="1"/>
        <v>58.025999999999996</v>
      </c>
    </row>
    <row r="62" spans="1:9" s="20" customFormat="1" ht="12.75">
      <c r="A62" s="35" t="s">
        <v>77</v>
      </c>
      <c r="B62" s="98"/>
      <c r="C62" s="34" t="s">
        <v>2</v>
      </c>
      <c r="D62" s="34" t="s">
        <v>5</v>
      </c>
      <c r="E62" s="34" t="s">
        <v>298</v>
      </c>
      <c r="F62" s="45">
        <v>850</v>
      </c>
      <c r="G62" s="37">
        <v>100</v>
      </c>
      <c r="H62" s="17">
        <f>54.922+3.104</f>
        <v>58.025999999999996</v>
      </c>
      <c r="I62" s="17">
        <f t="shared" si="1"/>
        <v>58.025999999999996</v>
      </c>
    </row>
    <row r="63" spans="1:9" s="20" customFormat="1" ht="45">
      <c r="A63" s="35" t="s">
        <v>111</v>
      </c>
      <c r="B63" s="98"/>
      <c r="C63" s="62" t="s">
        <v>2</v>
      </c>
      <c r="D63" s="62" t="s">
        <v>57</v>
      </c>
      <c r="E63" s="62"/>
      <c r="F63" s="62"/>
      <c r="G63" s="71">
        <f>G64</f>
        <v>1385.1</v>
      </c>
      <c r="H63" s="17">
        <f>H64</f>
        <v>1383.04</v>
      </c>
      <c r="I63" s="17">
        <f t="shared" si="1"/>
        <v>99.85127427622554</v>
      </c>
    </row>
    <row r="64" spans="1:9" s="20" customFormat="1" ht="56.25">
      <c r="A64" s="35" t="s">
        <v>16</v>
      </c>
      <c r="B64" s="98"/>
      <c r="C64" s="34" t="s">
        <v>2</v>
      </c>
      <c r="D64" s="34" t="s">
        <v>57</v>
      </c>
      <c r="E64" s="34" t="s">
        <v>286</v>
      </c>
      <c r="F64" s="34"/>
      <c r="G64" s="37">
        <f>G68+G65</f>
        <v>1385.1</v>
      </c>
      <c r="H64" s="17">
        <f>H65+H68</f>
        <v>1383.04</v>
      </c>
      <c r="I64" s="17">
        <f t="shared" si="1"/>
        <v>99.85127427622554</v>
      </c>
    </row>
    <row r="65" spans="1:9" s="20" customFormat="1" ht="12.75">
      <c r="A65" s="33" t="s">
        <v>17</v>
      </c>
      <c r="B65" s="98"/>
      <c r="C65" s="34" t="s">
        <v>2</v>
      </c>
      <c r="D65" s="34" t="s">
        <v>57</v>
      </c>
      <c r="E65" s="34" t="s">
        <v>298</v>
      </c>
      <c r="F65" s="34"/>
      <c r="G65" s="37">
        <f>G66</f>
        <v>57.1</v>
      </c>
      <c r="H65" s="17">
        <f>H66</f>
        <v>55.352000000000004</v>
      </c>
      <c r="I65" s="17">
        <f t="shared" si="1"/>
        <v>96.93870402802102</v>
      </c>
    </row>
    <row r="66" spans="1:9" s="20" customFormat="1" ht="22.5">
      <c r="A66" s="35" t="s">
        <v>71</v>
      </c>
      <c r="B66" s="98"/>
      <c r="C66" s="34" t="s">
        <v>2</v>
      </c>
      <c r="D66" s="34" t="s">
        <v>57</v>
      </c>
      <c r="E66" s="34" t="s">
        <v>298</v>
      </c>
      <c r="F66" s="34" t="s">
        <v>74</v>
      </c>
      <c r="G66" s="37">
        <f>G67</f>
        <v>57.1</v>
      </c>
      <c r="H66" s="17">
        <f>H67</f>
        <v>55.352000000000004</v>
      </c>
      <c r="I66" s="17">
        <f t="shared" si="1"/>
        <v>96.93870402802102</v>
      </c>
    </row>
    <row r="67" spans="1:9" s="20" customFormat="1" ht="33.75">
      <c r="A67" s="35" t="s">
        <v>72</v>
      </c>
      <c r="B67" s="98"/>
      <c r="C67" s="34" t="s">
        <v>2</v>
      </c>
      <c r="D67" s="34" t="s">
        <v>57</v>
      </c>
      <c r="E67" s="34" t="s">
        <v>298</v>
      </c>
      <c r="F67" s="34" t="s">
        <v>73</v>
      </c>
      <c r="G67" s="37">
        <v>57.1</v>
      </c>
      <c r="H67" s="17">
        <f>38.756+16.596</f>
        <v>55.352000000000004</v>
      </c>
      <c r="I67" s="17">
        <f t="shared" si="1"/>
        <v>96.93870402802102</v>
      </c>
    </row>
    <row r="68" spans="1:9" s="20" customFormat="1" ht="33.75">
      <c r="A68" s="33" t="s">
        <v>80</v>
      </c>
      <c r="B68" s="98"/>
      <c r="C68" s="34" t="s">
        <v>2</v>
      </c>
      <c r="D68" s="34" t="s">
        <v>57</v>
      </c>
      <c r="E68" s="34" t="s">
        <v>299</v>
      </c>
      <c r="F68" s="34"/>
      <c r="G68" s="37">
        <f>G69</f>
        <v>1328</v>
      </c>
      <c r="H68" s="17">
        <f>H69</f>
        <v>1327.6879999999999</v>
      </c>
      <c r="I68" s="17">
        <f t="shared" si="1"/>
        <v>99.97650602409638</v>
      </c>
    </row>
    <row r="69" spans="1:9" s="20" customFormat="1" ht="56.25">
      <c r="A69" s="35" t="s">
        <v>68</v>
      </c>
      <c r="B69" s="98"/>
      <c r="C69" s="34" t="s">
        <v>2</v>
      </c>
      <c r="D69" s="34" t="s">
        <v>57</v>
      </c>
      <c r="E69" s="34" t="s">
        <v>299</v>
      </c>
      <c r="F69" s="34" t="s">
        <v>70</v>
      </c>
      <c r="G69" s="37">
        <f>G70</f>
        <v>1328</v>
      </c>
      <c r="H69" s="17">
        <f>H70</f>
        <v>1327.6879999999999</v>
      </c>
      <c r="I69" s="17">
        <f t="shared" si="1"/>
        <v>99.97650602409638</v>
      </c>
    </row>
    <row r="70" spans="1:9" s="20" customFormat="1" ht="22.5">
      <c r="A70" s="38" t="s">
        <v>69</v>
      </c>
      <c r="B70" s="98"/>
      <c r="C70" s="34" t="s">
        <v>2</v>
      </c>
      <c r="D70" s="34" t="s">
        <v>57</v>
      </c>
      <c r="E70" s="34" t="s">
        <v>299</v>
      </c>
      <c r="F70" s="34" t="s">
        <v>79</v>
      </c>
      <c r="G70" s="37">
        <v>1328</v>
      </c>
      <c r="H70" s="17">
        <f>1051.84+275.848</f>
        <v>1327.6879999999999</v>
      </c>
      <c r="I70" s="17">
        <f t="shared" si="1"/>
        <v>99.97650602409638</v>
      </c>
    </row>
    <row r="71" spans="1:9" s="20" customFormat="1" ht="112.5" customHeight="1">
      <c r="A71" s="33" t="s">
        <v>18</v>
      </c>
      <c r="B71" s="98"/>
      <c r="C71" s="11" t="s">
        <v>2</v>
      </c>
      <c r="D71" s="11" t="s">
        <v>6</v>
      </c>
      <c r="E71" s="11"/>
      <c r="F71" s="12"/>
      <c r="G71" s="37">
        <f aca="true" t="shared" si="6" ref="G71:I74">G72</f>
        <v>0</v>
      </c>
      <c r="H71" s="17">
        <f t="shared" si="6"/>
        <v>0</v>
      </c>
      <c r="I71" s="17">
        <f t="shared" si="6"/>
        <v>0</v>
      </c>
    </row>
    <row r="72" spans="1:9" s="20" customFormat="1" ht="22.5">
      <c r="A72" s="35" t="s">
        <v>81</v>
      </c>
      <c r="B72" s="98"/>
      <c r="C72" s="11" t="s">
        <v>2</v>
      </c>
      <c r="D72" s="11" t="s">
        <v>6</v>
      </c>
      <c r="E72" s="11" t="s">
        <v>300</v>
      </c>
      <c r="F72" s="12"/>
      <c r="G72" s="37">
        <f t="shared" si="6"/>
        <v>0</v>
      </c>
      <c r="H72" s="17">
        <f t="shared" si="6"/>
        <v>0</v>
      </c>
      <c r="I72" s="17">
        <f t="shared" si="6"/>
        <v>0</v>
      </c>
    </row>
    <row r="73" spans="1:9" s="20" customFormat="1" ht="22.5">
      <c r="A73" s="33" t="s">
        <v>82</v>
      </c>
      <c r="B73" s="98"/>
      <c r="C73" s="11" t="s">
        <v>2</v>
      </c>
      <c r="D73" s="11" t="s">
        <v>6</v>
      </c>
      <c r="E73" s="11" t="s">
        <v>301</v>
      </c>
      <c r="F73" s="12"/>
      <c r="G73" s="37">
        <f t="shared" si="6"/>
        <v>0</v>
      </c>
      <c r="H73" s="17">
        <f t="shared" si="6"/>
        <v>0</v>
      </c>
      <c r="I73" s="17">
        <f t="shared" si="6"/>
        <v>0</v>
      </c>
    </row>
    <row r="74" spans="1:9" s="20" customFormat="1" ht="12.75">
      <c r="A74" s="35" t="s">
        <v>75</v>
      </c>
      <c r="B74" s="98"/>
      <c r="C74" s="11" t="s">
        <v>2</v>
      </c>
      <c r="D74" s="11" t="s">
        <v>6</v>
      </c>
      <c r="E74" s="11" t="s">
        <v>301</v>
      </c>
      <c r="F74" s="12">
        <v>800</v>
      </c>
      <c r="G74" s="37">
        <f t="shared" si="6"/>
        <v>0</v>
      </c>
      <c r="H74" s="17">
        <f t="shared" si="6"/>
        <v>0</v>
      </c>
      <c r="I74" s="17">
        <f t="shared" si="6"/>
        <v>0</v>
      </c>
    </row>
    <row r="75" spans="1:9" s="20" customFormat="1" ht="12.75">
      <c r="A75" s="35" t="s">
        <v>63</v>
      </c>
      <c r="B75" s="98"/>
      <c r="C75" s="11" t="s">
        <v>2</v>
      </c>
      <c r="D75" s="11" t="s">
        <v>6</v>
      </c>
      <c r="E75" s="11" t="s">
        <v>301</v>
      </c>
      <c r="F75" s="12">
        <v>870</v>
      </c>
      <c r="G75" s="37">
        <f>5000+2300-500-137.1-6662.9</f>
        <v>0</v>
      </c>
      <c r="H75" s="17">
        <v>0</v>
      </c>
      <c r="I75" s="17">
        <v>0</v>
      </c>
    </row>
    <row r="76" spans="1:9" s="20" customFormat="1" ht="12.75">
      <c r="A76" s="50" t="s">
        <v>26</v>
      </c>
      <c r="B76" s="98"/>
      <c r="C76" s="34" t="s">
        <v>2</v>
      </c>
      <c r="D76" s="34" t="s">
        <v>53</v>
      </c>
      <c r="E76" s="34"/>
      <c r="F76" s="34"/>
      <c r="G76" s="37">
        <f>G77</f>
        <v>21721.399999999998</v>
      </c>
      <c r="H76" s="37">
        <f>H77</f>
        <v>21375.617</v>
      </c>
      <c r="I76" s="17">
        <f t="shared" si="1"/>
        <v>98.40809984623459</v>
      </c>
    </row>
    <row r="77" spans="1:9" s="20" customFormat="1" ht="22.5">
      <c r="A77" s="35" t="s">
        <v>81</v>
      </c>
      <c r="B77" s="98"/>
      <c r="C77" s="34" t="s">
        <v>2</v>
      </c>
      <c r="D77" s="34" t="s">
        <v>53</v>
      </c>
      <c r="E77" s="11" t="s">
        <v>300</v>
      </c>
      <c r="F77" s="34"/>
      <c r="G77" s="37">
        <f>G78</f>
        <v>21721.399999999998</v>
      </c>
      <c r="H77" s="17">
        <f>H78</f>
        <v>21375.617</v>
      </c>
      <c r="I77" s="17">
        <f t="shared" si="1"/>
        <v>98.40809984623459</v>
      </c>
    </row>
    <row r="78" spans="1:9" s="20" customFormat="1" ht="33.75">
      <c r="A78" s="35" t="s">
        <v>20</v>
      </c>
      <c r="B78" s="98"/>
      <c r="C78" s="34" t="s">
        <v>2</v>
      </c>
      <c r="D78" s="34" t="s">
        <v>53</v>
      </c>
      <c r="E78" s="34" t="s">
        <v>302</v>
      </c>
      <c r="F78" s="34"/>
      <c r="G78" s="37">
        <f>G79+G82+G85+G88+G93+G97+G103+G100</f>
        <v>21721.399999999998</v>
      </c>
      <c r="H78" s="37">
        <f>H79+H82+H85+H88+H93+H97+H103+H100</f>
        <v>21375.617</v>
      </c>
      <c r="I78" s="17">
        <f t="shared" si="1"/>
        <v>98.40809984623459</v>
      </c>
    </row>
    <row r="79" spans="1:9" s="20" customFormat="1" ht="33.75">
      <c r="A79" s="33" t="s">
        <v>112</v>
      </c>
      <c r="B79" s="98"/>
      <c r="C79" s="34" t="s">
        <v>2</v>
      </c>
      <c r="D79" s="34" t="s">
        <v>53</v>
      </c>
      <c r="E79" s="34" t="s">
        <v>303</v>
      </c>
      <c r="F79" s="34"/>
      <c r="G79" s="37">
        <f>G81</f>
        <v>100</v>
      </c>
      <c r="H79" s="25">
        <f>H80</f>
        <v>99.994</v>
      </c>
      <c r="I79" s="17">
        <f>H79/G79*100</f>
        <v>99.994</v>
      </c>
    </row>
    <row r="80" spans="1:9" s="20" customFormat="1" ht="22.5">
      <c r="A80" s="35" t="s">
        <v>71</v>
      </c>
      <c r="B80" s="98"/>
      <c r="C80" s="34" t="s">
        <v>2</v>
      </c>
      <c r="D80" s="34" t="s">
        <v>53</v>
      </c>
      <c r="E80" s="34" t="s">
        <v>303</v>
      </c>
      <c r="F80" s="34" t="s">
        <v>74</v>
      </c>
      <c r="G80" s="37">
        <f>G81</f>
        <v>100</v>
      </c>
      <c r="H80" s="25">
        <f>H81</f>
        <v>99.994</v>
      </c>
      <c r="I80" s="17">
        <v>100</v>
      </c>
    </row>
    <row r="81" spans="1:9" s="20" customFormat="1" ht="33.75">
      <c r="A81" s="35" t="s">
        <v>72</v>
      </c>
      <c r="B81" s="98"/>
      <c r="C81" s="34" t="s">
        <v>2</v>
      </c>
      <c r="D81" s="34" t="s">
        <v>53</v>
      </c>
      <c r="E81" s="34" t="s">
        <v>303</v>
      </c>
      <c r="F81" s="34" t="s">
        <v>73</v>
      </c>
      <c r="G81" s="37">
        <f>150-50</f>
        <v>100</v>
      </c>
      <c r="H81" s="17">
        <v>99.994</v>
      </c>
      <c r="I81" s="17">
        <v>100</v>
      </c>
    </row>
    <row r="82" spans="1:9" s="20" customFormat="1" ht="90">
      <c r="A82" s="33" t="s">
        <v>58</v>
      </c>
      <c r="B82" s="98"/>
      <c r="C82" s="34" t="s">
        <v>2</v>
      </c>
      <c r="D82" s="34" t="s">
        <v>53</v>
      </c>
      <c r="E82" s="34" t="s">
        <v>304</v>
      </c>
      <c r="F82" s="34"/>
      <c r="G82" s="37">
        <f>G84</f>
        <v>150</v>
      </c>
      <c r="H82" s="17">
        <f>H83</f>
        <v>150</v>
      </c>
      <c r="I82" s="17">
        <v>100</v>
      </c>
    </row>
    <row r="83" spans="1:9" s="20" customFormat="1" ht="33.75">
      <c r="A83" s="35" t="s">
        <v>83</v>
      </c>
      <c r="B83" s="98"/>
      <c r="C83" s="34" t="s">
        <v>2</v>
      </c>
      <c r="D83" s="34" t="s">
        <v>53</v>
      </c>
      <c r="E83" s="34" t="s">
        <v>304</v>
      </c>
      <c r="F83" s="34" t="s">
        <v>84</v>
      </c>
      <c r="G83" s="37">
        <f>G84</f>
        <v>150</v>
      </c>
      <c r="H83" s="17">
        <f>H84</f>
        <v>150</v>
      </c>
      <c r="I83" s="17">
        <f aca="true" t="shared" si="7" ref="I83:I149">H83/G83*100</f>
        <v>100</v>
      </c>
    </row>
    <row r="84" spans="1:9" s="20" customFormat="1" ht="33.75">
      <c r="A84" s="35" t="s">
        <v>85</v>
      </c>
      <c r="B84" s="98"/>
      <c r="C84" s="34" t="s">
        <v>2</v>
      </c>
      <c r="D84" s="34" t="s">
        <v>53</v>
      </c>
      <c r="E84" s="34" t="s">
        <v>304</v>
      </c>
      <c r="F84" s="34" t="s">
        <v>64</v>
      </c>
      <c r="G84" s="37">
        <v>150</v>
      </c>
      <c r="H84" s="17">
        <v>150</v>
      </c>
      <c r="I84" s="17">
        <f t="shared" si="7"/>
        <v>100</v>
      </c>
    </row>
    <row r="85" spans="1:9" s="20" customFormat="1" ht="33.75">
      <c r="A85" s="90" t="s">
        <v>185</v>
      </c>
      <c r="B85" s="98"/>
      <c r="C85" s="34" t="s">
        <v>2</v>
      </c>
      <c r="D85" s="34" t="s">
        <v>53</v>
      </c>
      <c r="E85" s="34" t="s">
        <v>305</v>
      </c>
      <c r="F85" s="34"/>
      <c r="G85" s="37">
        <f>G86</f>
        <v>1570</v>
      </c>
      <c r="H85" s="17">
        <f>H86</f>
        <v>1392.533</v>
      </c>
      <c r="I85" s="17">
        <f t="shared" si="7"/>
        <v>88.69636942675159</v>
      </c>
    </row>
    <row r="86" spans="1:9" s="20" customFormat="1" ht="22.5">
      <c r="A86" s="3" t="s">
        <v>71</v>
      </c>
      <c r="B86" s="98"/>
      <c r="C86" s="34" t="s">
        <v>2</v>
      </c>
      <c r="D86" s="34" t="s">
        <v>53</v>
      </c>
      <c r="E86" s="34" t="s">
        <v>305</v>
      </c>
      <c r="F86" s="24" t="s">
        <v>74</v>
      </c>
      <c r="G86" s="72">
        <f>G87</f>
        <v>1570</v>
      </c>
      <c r="H86" s="17">
        <f>H87</f>
        <v>1392.533</v>
      </c>
      <c r="I86" s="17">
        <f t="shared" si="7"/>
        <v>88.69636942675159</v>
      </c>
    </row>
    <row r="87" spans="1:9" s="20" customFormat="1" ht="33.75">
      <c r="A87" s="3" t="s">
        <v>72</v>
      </c>
      <c r="B87" s="98"/>
      <c r="C87" s="34" t="s">
        <v>2</v>
      </c>
      <c r="D87" s="34" t="s">
        <v>53</v>
      </c>
      <c r="E87" s="34" t="s">
        <v>305</v>
      </c>
      <c r="F87" s="24" t="s">
        <v>73</v>
      </c>
      <c r="G87" s="72">
        <v>1570</v>
      </c>
      <c r="H87" s="17">
        <v>1392.533</v>
      </c>
      <c r="I87" s="17">
        <f t="shared" si="7"/>
        <v>88.69636942675159</v>
      </c>
    </row>
    <row r="88" spans="1:9" s="20" customFormat="1" ht="12.75">
      <c r="A88" s="33" t="s">
        <v>186</v>
      </c>
      <c r="B88" s="98"/>
      <c r="C88" s="24" t="s">
        <v>2</v>
      </c>
      <c r="D88" s="24" t="s">
        <v>53</v>
      </c>
      <c r="E88" s="24" t="s">
        <v>306</v>
      </c>
      <c r="F88" s="34"/>
      <c r="G88" s="37">
        <f>G89+G91</f>
        <v>7918.3</v>
      </c>
      <c r="H88" s="17">
        <f>H89+H91</f>
        <v>7846.946</v>
      </c>
      <c r="I88" s="17">
        <f t="shared" si="7"/>
        <v>99.0988722326762</v>
      </c>
    </row>
    <row r="89" spans="1:9" s="20" customFormat="1" ht="56.25">
      <c r="A89" s="35" t="s">
        <v>68</v>
      </c>
      <c r="B89" s="98"/>
      <c r="C89" s="24" t="s">
        <v>2</v>
      </c>
      <c r="D89" s="24" t="s">
        <v>53</v>
      </c>
      <c r="E89" s="24" t="s">
        <v>306</v>
      </c>
      <c r="F89" s="24" t="s">
        <v>70</v>
      </c>
      <c r="G89" s="37">
        <f>G90</f>
        <v>6988.2</v>
      </c>
      <c r="H89" s="17">
        <f>H90</f>
        <v>6951.055</v>
      </c>
      <c r="I89" s="17">
        <f t="shared" si="7"/>
        <v>99.46846112017401</v>
      </c>
    </row>
    <row r="90" spans="1:9" s="20" customFormat="1" ht="22.5">
      <c r="A90" s="38" t="s">
        <v>90</v>
      </c>
      <c r="B90" s="98"/>
      <c r="C90" s="24" t="s">
        <v>2</v>
      </c>
      <c r="D90" s="24" t="s">
        <v>53</v>
      </c>
      <c r="E90" s="24" t="s">
        <v>306</v>
      </c>
      <c r="F90" s="24" t="s">
        <v>91</v>
      </c>
      <c r="G90" s="37">
        <f>6904.2+84</f>
        <v>6988.2</v>
      </c>
      <c r="H90" s="17">
        <f>1687.188+5263.867</f>
        <v>6951.055</v>
      </c>
      <c r="I90" s="17">
        <f t="shared" si="7"/>
        <v>99.46846112017401</v>
      </c>
    </row>
    <row r="91" spans="1:9" s="20" customFormat="1" ht="22.5">
      <c r="A91" s="35" t="s">
        <v>71</v>
      </c>
      <c r="B91" s="98"/>
      <c r="C91" s="24" t="s">
        <v>2</v>
      </c>
      <c r="D91" s="24" t="s">
        <v>53</v>
      </c>
      <c r="E91" s="24" t="s">
        <v>306</v>
      </c>
      <c r="F91" s="24" t="s">
        <v>74</v>
      </c>
      <c r="G91" s="37">
        <f>G92</f>
        <v>930.1</v>
      </c>
      <c r="H91" s="17">
        <f>H92</f>
        <v>895.891</v>
      </c>
      <c r="I91" s="17">
        <f t="shared" si="7"/>
        <v>96.32200838619502</v>
      </c>
    </row>
    <row r="92" spans="1:9" s="20" customFormat="1" ht="33.75">
      <c r="A92" s="35" t="s">
        <v>72</v>
      </c>
      <c r="B92" s="98"/>
      <c r="C92" s="24" t="s">
        <v>2</v>
      </c>
      <c r="D92" s="24" t="s">
        <v>53</v>
      </c>
      <c r="E92" s="24" t="s">
        <v>306</v>
      </c>
      <c r="F92" s="24" t="s">
        <v>73</v>
      </c>
      <c r="G92" s="37">
        <v>930.1</v>
      </c>
      <c r="H92" s="17">
        <f>895.891</f>
        <v>895.891</v>
      </c>
      <c r="I92" s="17">
        <f t="shared" si="7"/>
        <v>96.32200838619502</v>
      </c>
    </row>
    <row r="93" spans="1:9" s="20" customFormat="1" ht="123.75">
      <c r="A93" s="33" t="s">
        <v>86</v>
      </c>
      <c r="B93" s="98"/>
      <c r="C93" s="34" t="s">
        <v>2</v>
      </c>
      <c r="D93" s="34" t="s">
        <v>53</v>
      </c>
      <c r="E93" s="34" t="s">
        <v>307</v>
      </c>
      <c r="F93" s="34"/>
      <c r="G93" s="37">
        <f>G94</f>
        <v>7183</v>
      </c>
      <c r="H93" s="17">
        <f>H94</f>
        <v>7156.577</v>
      </c>
      <c r="I93" s="17">
        <f t="shared" si="7"/>
        <v>99.63214534317139</v>
      </c>
    </row>
    <row r="94" spans="1:9" s="20" customFormat="1" ht="12.75">
      <c r="A94" s="35" t="s">
        <v>75</v>
      </c>
      <c r="B94" s="98"/>
      <c r="C94" s="34" t="s">
        <v>2</v>
      </c>
      <c r="D94" s="34" t="s">
        <v>53</v>
      </c>
      <c r="E94" s="34" t="s">
        <v>307</v>
      </c>
      <c r="F94" s="34" t="s">
        <v>76</v>
      </c>
      <c r="G94" s="37">
        <f>G95+G96</f>
        <v>7183</v>
      </c>
      <c r="H94" s="37">
        <f>H95+H96</f>
        <v>7156.577</v>
      </c>
      <c r="I94" s="17">
        <f t="shared" si="7"/>
        <v>99.63214534317139</v>
      </c>
    </row>
    <row r="95" spans="1:9" s="20" customFormat="1" ht="12.75">
      <c r="A95" s="35" t="s">
        <v>187</v>
      </c>
      <c r="B95" s="98"/>
      <c r="C95" s="34" t="s">
        <v>2</v>
      </c>
      <c r="D95" s="34" t="s">
        <v>53</v>
      </c>
      <c r="E95" s="34" t="s">
        <v>307</v>
      </c>
      <c r="F95" s="34" t="s">
        <v>457</v>
      </c>
      <c r="G95" s="37">
        <v>6753</v>
      </c>
      <c r="H95" s="17">
        <v>6732.997</v>
      </c>
      <c r="I95" s="17">
        <f t="shared" si="7"/>
        <v>99.70379090774472</v>
      </c>
    </row>
    <row r="96" spans="1:9" s="20" customFormat="1" ht="12.75">
      <c r="A96" s="35" t="s">
        <v>77</v>
      </c>
      <c r="B96" s="98"/>
      <c r="C96" s="34" t="s">
        <v>2</v>
      </c>
      <c r="D96" s="34" t="s">
        <v>53</v>
      </c>
      <c r="E96" s="34" t="s">
        <v>307</v>
      </c>
      <c r="F96" s="34" t="s">
        <v>78</v>
      </c>
      <c r="G96" s="37">
        <v>430</v>
      </c>
      <c r="H96" s="17">
        <v>423.58</v>
      </c>
      <c r="I96" s="17">
        <f t="shared" si="7"/>
        <v>98.50697674418605</v>
      </c>
    </row>
    <row r="97" spans="1:9" s="20" customFormat="1" ht="22.5">
      <c r="A97" s="33" t="s">
        <v>188</v>
      </c>
      <c r="B97" s="98"/>
      <c r="C97" s="34" t="s">
        <v>2</v>
      </c>
      <c r="D97" s="34" t="s">
        <v>53</v>
      </c>
      <c r="E97" s="34" t="s">
        <v>308</v>
      </c>
      <c r="F97" s="34"/>
      <c r="G97" s="37">
        <f>G98</f>
        <v>500</v>
      </c>
      <c r="H97" s="17">
        <f>H98</f>
        <v>499.945</v>
      </c>
      <c r="I97" s="17">
        <f t="shared" si="7"/>
        <v>99.98899999999999</v>
      </c>
    </row>
    <row r="98" spans="1:9" s="20" customFormat="1" ht="22.5">
      <c r="A98" s="35" t="s">
        <v>71</v>
      </c>
      <c r="B98" s="98"/>
      <c r="C98" s="34" t="s">
        <v>2</v>
      </c>
      <c r="D98" s="34" t="s">
        <v>53</v>
      </c>
      <c r="E98" s="34" t="s">
        <v>308</v>
      </c>
      <c r="F98" s="34" t="s">
        <v>74</v>
      </c>
      <c r="G98" s="37">
        <f>G99</f>
        <v>500</v>
      </c>
      <c r="H98" s="17">
        <f>H99</f>
        <v>499.945</v>
      </c>
      <c r="I98" s="17">
        <f t="shared" si="7"/>
        <v>99.98899999999999</v>
      </c>
    </row>
    <row r="99" spans="1:9" s="20" customFormat="1" ht="33.75">
      <c r="A99" s="35" t="s">
        <v>72</v>
      </c>
      <c r="B99" s="98"/>
      <c r="C99" s="34" t="s">
        <v>2</v>
      </c>
      <c r="D99" s="34" t="s">
        <v>53</v>
      </c>
      <c r="E99" s="34" t="s">
        <v>308</v>
      </c>
      <c r="F99" s="34" t="s">
        <v>73</v>
      </c>
      <c r="G99" s="37">
        <v>500</v>
      </c>
      <c r="H99" s="17">
        <v>499.945</v>
      </c>
      <c r="I99" s="17">
        <f t="shared" si="7"/>
        <v>99.98899999999999</v>
      </c>
    </row>
    <row r="100" spans="1:9" s="20" customFormat="1" ht="47.25" customHeight="1">
      <c r="A100" s="91" t="s">
        <v>189</v>
      </c>
      <c r="B100" s="98"/>
      <c r="C100" s="34" t="s">
        <v>2</v>
      </c>
      <c r="D100" s="34" t="s">
        <v>53</v>
      </c>
      <c r="E100" s="34" t="s">
        <v>309</v>
      </c>
      <c r="F100" s="34"/>
      <c r="G100" s="73">
        <f>G101</f>
        <v>1700</v>
      </c>
      <c r="H100" s="73">
        <f>H101</f>
        <v>1629.522</v>
      </c>
      <c r="I100" s="17">
        <f t="shared" si="7"/>
        <v>95.85423529411764</v>
      </c>
    </row>
    <row r="101" spans="1:9" s="20" customFormat="1" ht="22.5">
      <c r="A101" s="35" t="s">
        <v>71</v>
      </c>
      <c r="B101" s="98"/>
      <c r="C101" s="34" t="s">
        <v>2</v>
      </c>
      <c r="D101" s="34" t="s">
        <v>53</v>
      </c>
      <c r="E101" s="34" t="s">
        <v>309</v>
      </c>
      <c r="F101" s="34" t="s">
        <v>74</v>
      </c>
      <c r="G101" s="73">
        <f>G102</f>
        <v>1700</v>
      </c>
      <c r="H101" s="17">
        <f>H102</f>
        <v>1629.522</v>
      </c>
      <c r="I101" s="17">
        <f t="shared" si="7"/>
        <v>95.85423529411764</v>
      </c>
    </row>
    <row r="102" spans="1:9" s="20" customFormat="1" ht="33.75">
      <c r="A102" s="35" t="s">
        <v>72</v>
      </c>
      <c r="B102" s="98"/>
      <c r="C102" s="34" t="s">
        <v>2</v>
      </c>
      <c r="D102" s="34" t="s">
        <v>53</v>
      </c>
      <c r="E102" s="34" t="s">
        <v>309</v>
      </c>
      <c r="F102" s="34" t="s">
        <v>73</v>
      </c>
      <c r="G102" s="73">
        <v>1700</v>
      </c>
      <c r="H102" s="17">
        <v>1629.522</v>
      </c>
      <c r="I102" s="17">
        <f t="shared" si="7"/>
        <v>95.85423529411764</v>
      </c>
    </row>
    <row r="103" spans="1:9" s="20" customFormat="1" ht="67.5">
      <c r="A103" s="33" t="s">
        <v>55</v>
      </c>
      <c r="B103" s="98"/>
      <c r="C103" s="34" t="s">
        <v>2</v>
      </c>
      <c r="D103" s="34" t="s">
        <v>53</v>
      </c>
      <c r="E103" s="34" t="s">
        <v>310</v>
      </c>
      <c r="F103" s="45"/>
      <c r="G103" s="37">
        <f aca="true" t="shared" si="8" ref="G103:H105">G104</f>
        <v>2600.1</v>
      </c>
      <c r="H103" s="17">
        <f t="shared" si="8"/>
        <v>2600.1</v>
      </c>
      <c r="I103" s="17">
        <f t="shared" si="7"/>
        <v>100</v>
      </c>
    </row>
    <row r="104" spans="1:9" s="20" customFormat="1" ht="90">
      <c r="A104" s="54" t="s">
        <v>62</v>
      </c>
      <c r="B104" s="98"/>
      <c r="C104" s="34" t="s">
        <v>2</v>
      </c>
      <c r="D104" s="34" t="s">
        <v>53</v>
      </c>
      <c r="E104" s="34" t="s">
        <v>310</v>
      </c>
      <c r="F104" s="45"/>
      <c r="G104" s="37">
        <f t="shared" si="8"/>
        <v>2600.1</v>
      </c>
      <c r="H104" s="17">
        <f t="shared" si="8"/>
        <v>2600.1</v>
      </c>
      <c r="I104" s="17">
        <f t="shared" si="7"/>
        <v>100</v>
      </c>
    </row>
    <row r="105" spans="1:9" s="20" customFormat="1" ht="12.75">
      <c r="A105" s="52" t="s">
        <v>87</v>
      </c>
      <c r="B105" s="98"/>
      <c r="C105" s="34" t="s">
        <v>2</v>
      </c>
      <c r="D105" s="34" t="s">
        <v>53</v>
      </c>
      <c r="E105" s="34" t="s">
        <v>310</v>
      </c>
      <c r="F105" s="45">
        <v>500</v>
      </c>
      <c r="G105" s="37">
        <f t="shared" si="8"/>
        <v>2600.1</v>
      </c>
      <c r="H105" s="17">
        <f t="shared" si="8"/>
        <v>2600.1</v>
      </c>
      <c r="I105" s="17">
        <f t="shared" si="7"/>
        <v>100</v>
      </c>
    </row>
    <row r="106" spans="1:9" s="20" customFormat="1" ht="12.75">
      <c r="A106" s="35" t="s">
        <v>27</v>
      </c>
      <c r="B106" s="98"/>
      <c r="C106" s="34" t="s">
        <v>2</v>
      </c>
      <c r="D106" s="34" t="s">
        <v>53</v>
      </c>
      <c r="E106" s="34" t="s">
        <v>310</v>
      </c>
      <c r="F106" s="45">
        <v>540</v>
      </c>
      <c r="G106" s="37">
        <v>2600.1</v>
      </c>
      <c r="H106" s="19">
        <v>2600.1</v>
      </c>
      <c r="I106" s="17">
        <f t="shared" si="7"/>
        <v>100</v>
      </c>
    </row>
    <row r="107" spans="1:9" s="20" customFormat="1" ht="22.5">
      <c r="A107" s="53" t="s">
        <v>39</v>
      </c>
      <c r="B107" s="98"/>
      <c r="C107" s="63" t="s">
        <v>4</v>
      </c>
      <c r="D107" s="34"/>
      <c r="E107" s="34"/>
      <c r="F107" s="34"/>
      <c r="G107" s="74">
        <f>G108+G128</f>
        <v>16257.8</v>
      </c>
      <c r="H107" s="81">
        <f>H108+H128</f>
        <v>15740.961</v>
      </c>
      <c r="I107" s="16">
        <f t="shared" si="7"/>
        <v>96.820978238138</v>
      </c>
    </row>
    <row r="108" spans="1:9" s="20" customFormat="1" ht="45">
      <c r="A108" s="35" t="s">
        <v>54</v>
      </c>
      <c r="B108" s="98"/>
      <c r="C108" s="34" t="s">
        <v>4</v>
      </c>
      <c r="D108" s="34" t="s">
        <v>32</v>
      </c>
      <c r="E108" s="34"/>
      <c r="F108" s="34"/>
      <c r="G108" s="37">
        <f>G109+G114</f>
        <v>14247.8</v>
      </c>
      <c r="H108" s="37">
        <f>H109+H114</f>
        <v>13744.961</v>
      </c>
      <c r="I108" s="17">
        <f t="shared" si="7"/>
        <v>96.47076039809654</v>
      </c>
    </row>
    <row r="109" spans="1:9" s="20" customFormat="1" ht="45">
      <c r="A109" s="35" t="s">
        <v>190</v>
      </c>
      <c r="B109" s="98"/>
      <c r="C109" s="34" t="s">
        <v>4</v>
      </c>
      <c r="D109" s="34" t="s">
        <v>32</v>
      </c>
      <c r="E109" s="34" t="s">
        <v>311</v>
      </c>
      <c r="F109" s="34"/>
      <c r="G109" s="37">
        <f aca="true" t="shared" si="9" ref="G109:H112">G110</f>
        <v>1435</v>
      </c>
      <c r="H109" s="17">
        <f t="shared" si="9"/>
        <v>1396.461</v>
      </c>
      <c r="I109" s="17">
        <f t="shared" si="7"/>
        <v>97.31435540069685</v>
      </c>
    </row>
    <row r="110" spans="1:9" s="20" customFormat="1" ht="45">
      <c r="A110" s="54" t="s">
        <v>191</v>
      </c>
      <c r="B110" s="98"/>
      <c r="C110" s="34" t="s">
        <v>4</v>
      </c>
      <c r="D110" s="34" t="s">
        <v>32</v>
      </c>
      <c r="E110" s="34" t="s">
        <v>312</v>
      </c>
      <c r="F110" s="45"/>
      <c r="G110" s="37">
        <f t="shared" si="9"/>
        <v>1435</v>
      </c>
      <c r="H110" s="17">
        <f t="shared" si="9"/>
        <v>1396.461</v>
      </c>
      <c r="I110" s="17">
        <f t="shared" si="7"/>
        <v>97.31435540069685</v>
      </c>
    </row>
    <row r="111" spans="1:9" s="20" customFormat="1" ht="33.75">
      <c r="A111" s="33" t="s">
        <v>119</v>
      </c>
      <c r="B111" s="98"/>
      <c r="C111" s="34" t="s">
        <v>4</v>
      </c>
      <c r="D111" s="34" t="s">
        <v>32</v>
      </c>
      <c r="E111" s="34" t="s">
        <v>313</v>
      </c>
      <c r="F111" s="34"/>
      <c r="G111" s="37">
        <f t="shared" si="9"/>
        <v>1435</v>
      </c>
      <c r="H111" s="17">
        <f t="shared" si="9"/>
        <v>1396.461</v>
      </c>
      <c r="I111" s="17">
        <f t="shared" si="7"/>
        <v>97.31435540069685</v>
      </c>
    </row>
    <row r="112" spans="1:9" s="20" customFormat="1" ht="22.5">
      <c r="A112" s="35" t="s">
        <v>71</v>
      </c>
      <c r="B112" s="98"/>
      <c r="C112" s="34" t="s">
        <v>4</v>
      </c>
      <c r="D112" s="34" t="s">
        <v>32</v>
      </c>
      <c r="E112" s="34" t="s">
        <v>313</v>
      </c>
      <c r="F112" s="34" t="s">
        <v>74</v>
      </c>
      <c r="G112" s="37">
        <f t="shared" si="9"/>
        <v>1435</v>
      </c>
      <c r="H112" s="17">
        <f t="shared" si="9"/>
        <v>1396.461</v>
      </c>
      <c r="I112" s="17">
        <f t="shared" si="7"/>
        <v>97.31435540069685</v>
      </c>
    </row>
    <row r="113" spans="1:9" s="20" customFormat="1" ht="33.75">
      <c r="A113" s="35" t="s">
        <v>72</v>
      </c>
      <c r="B113" s="98"/>
      <c r="C113" s="34" t="s">
        <v>4</v>
      </c>
      <c r="D113" s="34" t="s">
        <v>32</v>
      </c>
      <c r="E113" s="34" t="s">
        <v>313</v>
      </c>
      <c r="F113" s="34" t="s">
        <v>73</v>
      </c>
      <c r="G113" s="37">
        <v>1435</v>
      </c>
      <c r="H113" s="82">
        <v>1396.461</v>
      </c>
      <c r="I113" s="17">
        <f t="shared" si="7"/>
        <v>97.31435540069685</v>
      </c>
    </row>
    <row r="114" spans="1:9" s="20" customFormat="1" ht="22.5">
      <c r="A114" s="35" t="s">
        <v>81</v>
      </c>
      <c r="B114" s="98"/>
      <c r="C114" s="34" t="s">
        <v>4</v>
      </c>
      <c r="D114" s="34" t="s">
        <v>32</v>
      </c>
      <c r="E114" s="34" t="s">
        <v>300</v>
      </c>
      <c r="F114" s="34"/>
      <c r="G114" s="37">
        <f>G115</f>
        <v>12812.8</v>
      </c>
      <c r="H114" s="83">
        <f>H115</f>
        <v>12348.5</v>
      </c>
      <c r="I114" s="17">
        <f t="shared" si="7"/>
        <v>96.37627997002997</v>
      </c>
    </row>
    <row r="115" spans="1:9" s="20" customFormat="1" ht="45">
      <c r="A115" s="35" t="s">
        <v>120</v>
      </c>
      <c r="B115" s="98"/>
      <c r="C115" s="34" t="s">
        <v>4</v>
      </c>
      <c r="D115" s="34" t="s">
        <v>32</v>
      </c>
      <c r="E115" s="34" t="s">
        <v>314</v>
      </c>
      <c r="F115" s="34"/>
      <c r="G115" s="37">
        <f>G116+G119+G122+G125</f>
        <v>12812.8</v>
      </c>
      <c r="H115" s="28">
        <f>H116+H119+H122+H125</f>
        <v>12348.5</v>
      </c>
      <c r="I115" s="17">
        <f t="shared" si="7"/>
        <v>96.37627997002997</v>
      </c>
    </row>
    <row r="116" spans="1:9" s="20" customFormat="1" ht="90">
      <c r="A116" s="33" t="s">
        <v>192</v>
      </c>
      <c r="B116" s="98"/>
      <c r="C116" s="34" t="s">
        <v>4</v>
      </c>
      <c r="D116" s="34" t="s">
        <v>32</v>
      </c>
      <c r="E116" s="34" t="s">
        <v>315</v>
      </c>
      <c r="F116" s="34"/>
      <c r="G116" s="37">
        <f aca="true" t="shared" si="10" ref="G116:I117">G117</f>
        <v>0</v>
      </c>
      <c r="H116" s="28">
        <f t="shared" si="10"/>
        <v>0</v>
      </c>
      <c r="I116" s="17">
        <f t="shared" si="10"/>
        <v>0</v>
      </c>
    </row>
    <row r="117" spans="1:9" s="20" customFormat="1" ht="12.75">
      <c r="A117" s="35" t="s">
        <v>87</v>
      </c>
      <c r="B117" s="98"/>
      <c r="C117" s="34" t="s">
        <v>4</v>
      </c>
      <c r="D117" s="34" t="s">
        <v>32</v>
      </c>
      <c r="E117" s="34" t="s">
        <v>315</v>
      </c>
      <c r="F117" s="34" t="s">
        <v>88</v>
      </c>
      <c r="G117" s="37">
        <f t="shared" si="10"/>
        <v>0</v>
      </c>
      <c r="H117" s="28">
        <f t="shared" si="10"/>
        <v>0</v>
      </c>
      <c r="I117" s="17">
        <f t="shared" si="10"/>
        <v>0</v>
      </c>
    </row>
    <row r="118" spans="1:9" s="20" customFormat="1" ht="12.75">
      <c r="A118" s="48" t="s">
        <v>27</v>
      </c>
      <c r="B118" s="98"/>
      <c r="C118" s="34" t="s">
        <v>4</v>
      </c>
      <c r="D118" s="34" t="s">
        <v>32</v>
      </c>
      <c r="E118" s="34" t="s">
        <v>315</v>
      </c>
      <c r="F118" s="34" t="s">
        <v>65</v>
      </c>
      <c r="G118" s="37">
        <v>0</v>
      </c>
      <c r="H118" s="29">
        <v>0</v>
      </c>
      <c r="I118" s="17">
        <v>0</v>
      </c>
    </row>
    <row r="119" spans="1:9" s="20" customFormat="1" ht="90">
      <c r="A119" s="33" t="s">
        <v>12</v>
      </c>
      <c r="B119" s="98"/>
      <c r="C119" s="34" t="s">
        <v>4</v>
      </c>
      <c r="D119" s="34" t="s">
        <v>32</v>
      </c>
      <c r="E119" s="34" t="s">
        <v>316</v>
      </c>
      <c r="F119" s="34"/>
      <c r="G119" s="37">
        <f>G120</f>
        <v>11848.5</v>
      </c>
      <c r="H119" s="28">
        <f>H120</f>
        <v>11848.5</v>
      </c>
      <c r="I119" s="17">
        <f t="shared" si="7"/>
        <v>100</v>
      </c>
    </row>
    <row r="120" spans="1:9" s="20" customFormat="1" ht="12.75">
      <c r="A120" s="35" t="s">
        <v>87</v>
      </c>
      <c r="B120" s="98"/>
      <c r="C120" s="34" t="s">
        <v>4</v>
      </c>
      <c r="D120" s="34" t="s">
        <v>32</v>
      </c>
      <c r="E120" s="34" t="s">
        <v>316</v>
      </c>
      <c r="F120" s="34" t="s">
        <v>88</v>
      </c>
      <c r="G120" s="37">
        <f>G121</f>
        <v>11848.5</v>
      </c>
      <c r="H120" s="29">
        <f>H121</f>
        <v>11848.5</v>
      </c>
      <c r="I120" s="17">
        <f t="shared" si="7"/>
        <v>100</v>
      </c>
    </row>
    <row r="121" spans="1:9" s="20" customFormat="1" ht="12.75">
      <c r="A121" s="48" t="s">
        <v>27</v>
      </c>
      <c r="B121" s="98"/>
      <c r="C121" s="34" t="s">
        <v>4</v>
      </c>
      <c r="D121" s="34" t="s">
        <v>32</v>
      </c>
      <c r="E121" s="34" t="s">
        <v>316</v>
      </c>
      <c r="F121" s="34" t="s">
        <v>65</v>
      </c>
      <c r="G121" s="37">
        <v>11848.5</v>
      </c>
      <c r="H121" s="29">
        <v>11848.5</v>
      </c>
      <c r="I121" s="17">
        <f t="shared" si="7"/>
        <v>100</v>
      </c>
    </row>
    <row r="122" spans="1:9" s="20" customFormat="1" ht="90">
      <c r="A122" s="33" t="s">
        <v>43</v>
      </c>
      <c r="B122" s="98"/>
      <c r="C122" s="34" t="s">
        <v>4</v>
      </c>
      <c r="D122" s="34" t="s">
        <v>32</v>
      </c>
      <c r="E122" s="34" t="s">
        <v>317</v>
      </c>
      <c r="F122" s="34"/>
      <c r="G122" s="37">
        <f>G124</f>
        <v>500</v>
      </c>
      <c r="H122" s="28">
        <f>H123</f>
        <v>500</v>
      </c>
      <c r="I122" s="17">
        <f t="shared" si="7"/>
        <v>100</v>
      </c>
    </row>
    <row r="123" spans="1:9" s="20" customFormat="1" ht="12.75">
      <c r="A123" s="35" t="s">
        <v>87</v>
      </c>
      <c r="B123" s="98"/>
      <c r="C123" s="34" t="s">
        <v>4</v>
      </c>
      <c r="D123" s="34" t="s">
        <v>32</v>
      </c>
      <c r="E123" s="34" t="s">
        <v>317</v>
      </c>
      <c r="F123" s="34" t="s">
        <v>88</v>
      </c>
      <c r="G123" s="37">
        <f>G124</f>
        <v>500</v>
      </c>
      <c r="H123" s="29">
        <f>H124</f>
        <v>500</v>
      </c>
      <c r="I123" s="17">
        <f t="shared" si="7"/>
        <v>100</v>
      </c>
    </row>
    <row r="124" spans="1:9" s="20" customFormat="1" ht="12.75">
      <c r="A124" s="48" t="s">
        <v>27</v>
      </c>
      <c r="B124" s="98"/>
      <c r="C124" s="34" t="s">
        <v>4</v>
      </c>
      <c r="D124" s="34" t="s">
        <v>32</v>
      </c>
      <c r="E124" s="34" t="s">
        <v>317</v>
      </c>
      <c r="F124" s="34" t="s">
        <v>65</v>
      </c>
      <c r="G124" s="37">
        <v>500</v>
      </c>
      <c r="H124" s="29">
        <v>500</v>
      </c>
      <c r="I124" s="17">
        <f t="shared" si="7"/>
        <v>100</v>
      </c>
    </row>
    <row r="125" spans="1:9" s="20" customFormat="1" ht="45">
      <c r="A125" s="33" t="s">
        <v>121</v>
      </c>
      <c r="B125" s="98"/>
      <c r="C125" s="34" t="s">
        <v>318</v>
      </c>
      <c r="D125" s="34" t="s">
        <v>32</v>
      </c>
      <c r="E125" s="34" t="s">
        <v>319</v>
      </c>
      <c r="F125" s="34"/>
      <c r="G125" s="37">
        <v>464.3</v>
      </c>
      <c r="H125" s="29">
        <f>H126</f>
        <v>0</v>
      </c>
      <c r="I125" s="17">
        <f t="shared" si="7"/>
        <v>0</v>
      </c>
    </row>
    <row r="126" spans="1:9" s="20" customFormat="1" ht="12.75">
      <c r="A126" s="48" t="s">
        <v>71</v>
      </c>
      <c r="B126" s="98"/>
      <c r="C126" s="34" t="s">
        <v>4</v>
      </c>
      <c r="D126" s="34" t="s">
        <v>32</v>
      </c>
      <c r="E126" s="34" t="s">
        <v>319</v>
      </c>
      <c r="F126" s="34" t="s">
        <v>74</v>
      </c>
      <c r="G126" s="37">
        <v>464.3</v>
      </c>
      <c r="H126" s="29">
        <f>H127</f>
        <v>0</v>
      </c>
      <c r="I126" s="17">
        <f t="shared" si="7"/>
        <v>0</v>
      </c>
    </row>
    <row r="127" spans="1:9" s="20" customFormat="1" ht="12.75">
      <c r="A127" s="48" t="s">
        <v>72</v>
      </c>
      <c r="B127" s="98"/>
      <c r="C127" s="34" t="s">
        <v>4</v>
      </c>
      <c r="D127" s="34" t="s">
        <v>32</v>
      </c>
      <c r="E127" s="34" t="s">
        <v>319</v>
      </c>
      <c r="F127" s="34" t="s">
        <v>73</v>
      </c>
      <c r="G127" s="37">
        <v>464.3</v>
      </c>
      <c r="H127" s="29">
        <v>0</v>
      </c>
      <c r="I127" s="17">
        <f t="shared" si="7"/>
        <v>0</v>
      </c>
    </row>
    <row r="128" spans="1:9" s="20" customFormat="1" ht="33.75">
      <c r="A128" s="35" t="s">
        <v>40</v>
      </c>
      <c r="B128" s="98"/>
      <c r="C128" s="34" t="s">
        <v>4</v>
      </c>
      <c r="D128" s="34" t="s">
        <v>8</v>
      </c>
      <c r="E128" s="34"/>
      <c r="F128" s="34"/>
      <c r="G128" s="37">
        <f>G129+G139+G134</f>
        <v>2010</v>
      </c>
      <c r="H128" s="29">
        <f>H129+H134+H139</f>
        <v>1996</v>
      </c>
      <c r="I128" s="17">
        <f t="shared" si="7"/>
        <v>99.30348258706468</v>
      </c>
    </row>
    <row r="129" spans="1:9" s="20" customFormat="1" ht="22.5">
      <c r="A129" s="35" t="s">
        <v>193</v>
      </c>
      <c r="B129" s="98"/>
      <c r="C129" s="34" t="s">
        <v>4</v>
      </c>
      <c r="D129" s="34" t="s">
        <v>8</v>
      </c>
      <c r="E129" s="34" t="s">
        <v>295</v>
      </c>
      <c r="F129" s="34"/>
      <c r="G129" s="37">
        <f aca="true" t="shared" si="11" ref="G129:H132">G130</f>
        <v>10</v>
      </c>
      <c r="H129" s="29">
        <f t="shared" si="11"/>
        <v>0</v>
      </c>
      <c r="I129" s="17">
        <f t="shared" si="7"/>
        <v>0</v>
      </c>
    </row>
    <row r="130" spans="1:9" s="20" customFormat="1" ht="33.75">
      <c r="A130" s="35" t="s">
        <v>194</v>
      </c>
      <c r="B130" s="98"/>
      <c r="C130" s="34" t="s">
        <v>4</v>
      </c>
      <c r="D130" s="34" t="s">
        <v>8</v>
      </c>
      <c r="E130" s="34" t="s">
        <v>320</v>
      </c>
      <c r="F130" s="34"/>
      <c r="G130" s="37">
        <f t="shared" si="11"/>
        <v>10</v>
      </c>
      <c r="H130" s="29">
        <f t="shared" si="11"/>
        <v>0</v>
      </c>
      <c r="I130" s="17">
        <f t="shared" si="7"/>
        <v>0</v>
      </c>
    </row>
    <row r="131" spans="1:9" s="20" customFormat="1" ht="22.5">
      <c r="A131" s="33" t="s">
        <v>195</v>
      </c>
      <c r="B131" s="98"/>
      <c r="C131" s="34" t="s">
        <v>4</v>
      </c>
      <c r="D131" s="34" t="s">
        <v>8</v>
      </c>
      <c r="E131" s="34" t="s">
        <v>321</v>
      </c>
      <c r="F131" s="34"/>
      <c r="G131" s="37">
        <f t="shared" si="11"/>
        <v>10</v>
      </c>
      <c r="H131" s="28">
        <f t="shared" si="11"/>
        <v>0</v>
      </c>
      <c r="I131" s="17">
        <f t="shared" si="7"/>
        <v>0</v>
      </c>
    </row>
    <row r="132" spans="1:9" s="20" customFormat="1" ht="22.5">
      <c r="A132" s="35" t="s">
        <v>89</v>
      </c>
      <c r="B132" s="98"/>
      <c r="C132" s="34" t="s">
        <v>4</v>
      </c>
      <c r="D132" s="34" t="s">
        <v>8</v>
      </c>
      <c r="E132" s="34" t="s">
        <v>321</v>
      </c>
      <c r="F132" s="34" t="s">
        <v>74</v>
      </c>
      <c r="G132" s="37">
        <f t="shared" si="11"/>
        <v>10</v>
      </c>
      <c r="H132" s="28">
        <f t="shared" si="11"/>
        <v>0</v>
      </c>
      <c r="I132" s="17">
        <f t="shared" si="7"/>
        <v>0</v>
      </c>
    </row>
    <row r="133" spans="1:9" s="20" customFormat="1" ht="33.75">
      <c r="A133" s="35" t="s">
        <v>72</v>
      </c>
      <c r="B133" s="98"/>
      <c r="C133" s="34" t="s">
        <v>4</v>
      </c>
      <c r="D133" s="34" t="s">
        <v>8</v>
      </c>
      <c r="E133" s="34" t="s">
        <v>321</v>
      </c>
      <c r="F133" s="34" t="s">
        <v>73</v>
      </c>
      <c r="G133" s="37">
        <v>10</v>
      </c>
      <c r="H133" s="28">
        <v>0</v>
      </c>
      <c r="I133" s="17">
        <f t="shared" si="7"/>
        <v>0</v>
      </c>
    </row>
    <row r="134" spans="1:9" s="20" customFormat="1" ht="22.5">
      <c r="A134" s="35" t="s">
        <v>122</v>
      </c>
      <c r="B134" s="98"/>
      <c r="C134" s="34" t="s">
        <v>4</v>
      </c>
      <c r="D134" s="34" t="s">
        <v>8</v>
      </c>
      <c r="E134" s="34" t="s">
        <v>322</v>
      </c>
      <c r="F134" s="34"/>
      <c r="G134" s="37">
        <f aca="true" t="shared" si="12" ref="G134:H137">G135</f>
        <v>2000</v>
      </c>
      <c r="H134" s="28">
        <f t="shared" si="12"/>
        <v>1996</v>
      </c>
      <c r="I134" s="17">
        <f t="shared" si="7"/>
        <v>99.8</v>
      </c>
    </row>
    <row r="135" spans="1:9" s="20" customFormat="1" ht="33.75">
      <c r="A135" s="33" t="s">
        <v>196</v>
      </c>
      <c r="B135" s="98"/>
      <c r="C135" s="34" t="s">
        <v>4</v>
      </c>
      <c r="D135" s="34" t="s">
        <v>8</v>
      </c>
      <c r="E135" s="34" t="s">
        <v>323</v>
      </c>
      <c r="F135" s="34"/>
      <c r="G135" s="37">
        <f t="shared" si="12"/>
        <v>2000</v>
      </c>
      <c r="H135" s="29">
        <f t="shared" si="12"/>
        <v>1996</v>
      </c>
      <c r="I135" s="17">
        <f t="shared" si="7"/>
        <v>99.8</v>
      </c>
    </row>
    <row r="136" spans="1:9" s="20" customFormat="1" ht="33.75">
      <c r="A136" s="33" t="s">
        <v>197</v>
      </c>
      <c r="B136" s="98"/>
      <c r="C136" s="34" t="s">
        <v>4</v>
      </c>
      <c r="D136" s="34" t="s">
        <v>8</v>
      </c>
      <c r="E136" s="34" t="s">
        <v>324</v>
      </c>
      <c r="F136" s="34"/>
      <c r="G136" s="37">
        <f t="shared" si="12"/>
        <v>2000</v>
      </c>
      <c r="H136" s="29">
        <f t="shared" si="12"/>
        <v>1996</v>
      </c>
      <c r="I136" s="17">
        <f t="shared" si="7"/>
        <v>99.8</v>
      </c>
    </row>
    <row r="137" spans="1:9" s="20" customFormat="1" ht="22.5">
      <c r="A137" s="35" t="s">
        <v>71</v>
      </c>
      <c r="B137" s="98"/>
      <c r="C137" s="34" t="s">
        <v>4</v>
      </c>
      <c r="D137" s="34" t="s">
        <v>8</v>
      </c>
      <c r="E137" s="34" t="s">
        <v>324</v>
      </c>
      <c r="F137" s="34" t="s">
        <v>74</v>
      </c>
      <c r="G137" s="37">
        <f t="shared" si="12"/>
        <v>2000</v>
      </c>
      <c r="H137" s="29">
        <f t="shared" si="12"/>
        <v>1996</v>
      </c>
      <c r="I137" s="17">
        <f t="shared" si="7"/>
        <v>99.8</v>
      </c>
    </row>
    <row r="138" spans="1:9" s="20" customFormat="1" ht="33.75">
      <c r="A138" s="35" t="s">
        <v>72</v>
      </c>
      <c r="B138" s="98"/>
      <c r="C138" s="34" t="s">
        <v>4</v>
      </c>
      <c r="D138" s="34" t="s">
        <v>8</v>
      </c>
      <c r="E138" s="34" t="s">
        <v>324</v>
      </c>
      <c r="F138" s="34" t="s">
        <v>73</v>
      </c>
      <c r="G138" s="37">
        <v>2000</v>
      </c>
      <c r="H138" s="29">
        <v>1996</v>
      </c>
      <c r="I138" s="17">
        <f t="shared" si="7"/>
        <v>99.8</v>
      </c>
    </row>
    <row r="139" spans="1:9" s="20" customFormat="1" ht="22.5">
      <c r="A139" s="35" t="s">
        <v>81</v>
      </c>
      <c r="B139" s="98"/>
      <c r="C139" s="34" t="s">
        <v>4</v>
      </c>
      <c r="D139" s="34" t="s">
        <v>8</v>
      </c>
      <c r="E139" s="34" t="s">
        <v>300</v>
      </c>
      <c r="F139" s="34"/>
      <c r="G139" s="37">
        <f aca="true" t="shared" si="13" ref="G139:I142">G140</f>
        <v>0</v>
      </c>
      <c r="H139" s="29">
        <f t="shared" si="13"/>
        <v>0</v>
      </c>
      <c r="I139" s="17">
        <f t="shared" si="13"/>
        <v>0</v>
      </c>
    </row>
    <row r="140" spans="1:9" s="20" customFormat="1" ht="33.75">
      <c r="A140" s="35" t="s">
        <v>198</v>
      </c>
      <c r="B140" s="98"/>
      <c r="C140" s="34" t="s">
        <v>4</v>
      </c>
      <c r="D140" s="34" t="s">
        <v>8</v>
      </c>
      <c r="E140" s="34" t="s">
        <v>314</v>
      </c>
      <c r="F140" s="34"/>
      <c r="G140" s="37">
        <f t="shared" si="13"/>
        <v>0</v>
      </c>
      <c r="H140" s="29">
        <f t="shared" si="13"/>
        <v>0</v>
      </c>
      <c r="I140" s="17">
        <f t="shared" si="13"/>
        <v>0</v>
      </c>
    </row>
    <row r="141" spans="1:9" s="20" customFormat="1" ht="56.25">
      <c r="A141" s="52" t="s">
        <v>199</v>
      </c>
      <c r="B141" s="98"/>
      <c r="C141" s="34" t="s">
        <v>4</v>
      </c>
      <c r="D141" s="34" t="s">
        <v>8</v>
      </c>
      <c r="E141" s="34" t="s">
        <v>325</v>
      </c>
      <c r="F141" s="34"/>
      <c r="G141" s="37">
        <f t="shared" si="13"/>
        <v>0</v>
      </c>
      <c r="H141" s="28">
        <f t="shared" si="13"/>
        <v>0</v>
      </c>
      <c r="I141" s="17">
        <f t="shared" si="13"/>
        <v>0</v>
      </c>
    </row>
    <row r="142" spans="1:9" s="20" customFormat="1" ht="22.5">
      <c r="A142" s="35" t="s">
        <v>71</v>
      </c>
      <c r="B142" s="98"/>
      <c r="C142" s="34" t="s">
        <v>4</v>
      </c>
      <c r="D142" s="34" t="s">
        <v>8</v>
      </c>
      <c r="E142" s="34" t="s">
        <v>325</v>
      </c>
      <c r="F142" s="34" t="s">
        <v>74</v>
      </c>
      <c r="G142" s="37">
        <f t="shared" si="13"/>
        <v>0</v>
      </c>
      <c r="H142" s="29">
        <f t="shared" si="13"/>
        <v>0</v>
      </c>
      <c r="I142" s="17">
        <f t="shared" si="13"/>
        <v>0</v>
      </c>
    </row>
    <row r="143" spans="1:9" s="20" customFormat="1" ht="33.75">
      <c r="A143" s="35" t="s">
        <v>72</v>
      </c>
      <c r="B143" s="98"/>
      <c r="C143" s="34" t="s">
        <v>4</v>
      </c>
      <c r="D143" s="34" t="s">
        <v>8</v>
      </c>
      <c r="E143" s="34" t="s">
        <v>325</v>
      </c>
      <c r="F143" s="34" t="s">
        <v>73</v>
      </c>
      <c r="G143" s="37">
        <v>0</v>
      </c>
      <c r="H143" s="29">
        <v>0</v>
      </c>
      <c r="I143" s="17">
        <v>0</v>
      </c>
    </row>
    <row r="144" spans="1:9" s="20" customFormat="1" ht="12.75">
      <c r="A144" s="53" t="s">
        <v>21</v>
      </c>
      <c r="B144" s="98"/>
      <c r="C144" s="63" t="s">
        <v>5</v>
      </c>
      <c r="D144" s="63"/>
      <c r="E144" s="34"/>
      <c r="F144" s="34"/>
      <c r="G144" s="74">
        <f>G152+G145+G240</f>
        <v>191712.94999999998</v>
      </c>
      <c r="H144" s="74">
        <f>H152+H145+H240</f>
        <v>176714.07400000002</v>
      </c>
      <c r="I144" s="17">
        <f t="shared" si="7"/>
        <v>92.17638871030884</v>
      </c>
    </row>
    <row r="145" spans="1:9" s="20" customFormat="1" ht="12.75">
      <c r="A145" s="35" t="s">
        <v>41</v>
      </c>
      <c r="B145" s="98"/>
      <c r="C145" s="34" t="s">
        <v>5</v>
      </c>
      <c r="D145" s="34" t="s">
        <v>36</v>
      </c>
      <c r="E145" s="34"/>
      <c r="F145" s="34"/>
      <c r="G145" s="37">
        <f>G148</f>
        <v>217</v>
      </c>
      <c r="H145" s="37">
        <f>H148</f>
        <v>212.434</v>
      </c>
      <c r="I145" s="17">
        <f t="shared" si="7"/>
        <v>97.89585253456221</v>
      </c>
    </row>
    <row r="146" spans="1:9" s="20" customFormat="1" ht="33.75">
      <c r="A146" s="35" t="s">
        <v>123</v>
      </c>
      <c r="B146" s="98"/>
      <c r="C146" s="34" t="s">
        <v>5</v>
      </c>
      <c r="D146" s="34" t="s">
        <v>36</v>
      </c>
      <c r="E146" s="34" t="s">
        <v>326</v>
      </c>
      <c r="F146" s="34"/>
      <c r="G146" s="37">
        <f aca="true" t="shared" si="14" ref="G146:H150">G147</f>
        <v>217</v>
      </c>
      <c r="H146" s="37">
        <f t="shared" si="14"/>
        <v>212.434</v>
      </c>
      <c r="I146" s="17">
        <f t="shared" si="7"/>
        <v>97.89585253456221</v>
      </c>
    </row>
    <row r="147" spans="1:9" s="20" customFormat="1" ht="33.75">
      <c r="A147" s="35" t="s">
        <v>124</v>
      </c>
      <c r="B147" s="98"/>
      <c r="C147" s="34" t="s">
        <v>5</v>
      </c>
      <c r="D147" s="34" t="s">
        <v>36</v>
      </c>
      <c r="E147" s="34" t="s">
        <v>327</v>
      </c>
      <c r="F147" s="34"/>
      <c r="G147" s="37">
        <f t="shared" si="14"/>
        <v>217</v>
      </c>
      <c r="H147" s="29">
        <f t="shared" si="14"/>
        <v>212.434</v>
      </c>
      <c r="I147" s="17">
        <f t="shared" si="7"/>
        <v>97.89585253456221</v>
      </c>
    </row>
    <row r="148" spans="1:9" s="20" customFormat="1" ht="33.75">
      <c r="A148" s="33" t="s">
        <v>200</v>
      </c>
      <c r="B148" s="98"/>
      <c r="C148" s="34" t="s">
        <v>5</v>
      </c>
      <c r="D148" s="34" t="s">
        <v>36</v>
      </c>
      <c r="E148" s="34" t="s">
        <v>328</v>
      </c>
      <c r="F148" s="34"/>
      <c r="G148" s="37">
        <f t="shared" si="14"/>
        <v>217</v>
      </c>
      <c r="H148" s="29">
        <f t="shared" si="14"/>
        <v>212.434</v>
      </c>
      <c r="I148" s="17">
        <f t="shared" si="7"/>
        <v>97.89585253456221</v>
      </c>
    </row>
    <row r="149" spans="1:9" s="20" customFormat="1" ht="67.5">
      <c r="A149" s="33" t="s">
        <v>201</v>
      </c>
      <c r="B149" s="98"/>
      <c r="C149" s="34" t="s">
        <v>5</v>
      </c>
      <c r="D149" s="34" t="s">
        <v>36</v>
      </c>
      <c r="E149" s="34" t="s">
        <v>329</v>
      </c>
      <c r="F149" s="34"/>
      <c r="G149" s="37">
        <f t="shared" si="14"/>
        <v>217</v>
      </c>
      <c r="H149" s="29">
        <f t="shared" si="14"/>
        <v>212.434</v>
      </c>
      <c r="I149" s="17">
        <f t="shared" si="7"/>
        <v>97.89585253456221</v>
      </c>
    </row>
    <row r="150" spans="1:9" s="20" customFormat="1" ht="22.5">
      <c r="A150" s="35" t="s">
        <v>71</v>
      </c>
      <c r="B150" s="98"/>
      <c r="C150" s="34" t="s">
        <v>5</v>
      </c>
      <c r="D150" s="34" t="s">
        <v>36</v>
      </c>
      <c r="E150" s="34" t="s">
        <v>329</v>
      </c>
      <c r="F150" s="34" t="s">
        <v>74</v>
      </c>
      <c r="G150" s="37">
        <f t="shared" si="14"/>
        <v>217</v>
      </c>
      <c r="H150" s="29">
        <f t="shared" si="14"/>
        <v>212.434</v>
      </c>
      <c r="I150" s="17">
        <f aca="true" t="shared" si="15" ref="I150:I184">H150/G150*100</f>
        <v>97.89585253456221</v>
      </c>
    </row>
    <row r="151" spans="1:9" s="20" customFormat="1" ht="33.75">
      <c r="A151" s="35" t="s">
        <v>72</v>
      </c>
      <c r="B151" s="98"/>
      <c r="C151" s="34" t="s">
        <v>5</v>
      </c>
      <c r="D151" s="34" t="s">
        <v>36</v>
      </c>
      <c r="E151" s="34" t="s">
        <v>329</v>
      </c>
      <c r="F151" s="34" t="s">
        <v>73</v>
      </c>
      <c r="G151" s="37">
        <v>217</v>
      </c>
      <c r="H151" s="29">
        <v>212.434</v>
      </c>
      <c r="I151" s="17">
        <f t="shared" si="15"/>
        <v>97.89585253456221</v>
      </c>
    </row>
    <row r="152" spans="1:9" s="20" customFormat="1" ht="12.75">
      <c r="A152" s="35" t="s">
        <v>59</v>
      </c>
      <c r="B152" s="98"/>
      <c r="C152" s="34" t="s">
        <v>5</v>
      </c>
      <c r="D152" s="34" t="s">
        <v>32</v>
      </c>
      <c r="E152" s="34"/>
      <c r="F152" s="34"/>
      <c r="G152" s="37">
        <f>G153</f>
        <v>189519.9</v>
      </c>
      <c r="H152" s="37">
        <f>H153</f>
        <v>174956.967</v>
      </c>
      <c r="I152" s="17">
        <f t="shared" si="15"/>
        <v>92.31588186781441</v>
      </c>
    </row>
    <row r="153" spans="1:9" s="20" customFormat="1" ht="33.75">
      <c r="A153" s="35" t="s">
        <v>123</v>
      </c>
      <c r="B153" s="98"/>
      <c r="C153" s="34" t="s">
        <v>5</v>
      </c>
      <c r="D153" s="34" t="s">
        <v>32</v>
      </c>
      <c r="E153" s="34" t="s">
        <v>326</v>
      </c>
      <c r="F153" s="34"/>
      <c r="G153" s="37">
        <f>G154+G194+G217</f>
        <v>189519.9</v>
      </c>
      <c r="H153" s="37">
        <f>H154+H194+H217</f>
        <v>174956.967</v>
      </c>
      <c r="I153" s="17">
        <f t="shared" si="15"/>
        <v>92.31588186781441</v>
      </c>
    </row>
    <row r="154" spans="1:9" s="20" customFormat="1" ht="33.75">
      <c r="A154" s="35" t="s">
        <v>125</v>
      </c>
      <c r="B154" s="98"/>
      <c r="C154" s="34" t="s">
        <v>126</v>
      </c>
      <c r="D154" s="34" t="s">
        <v>127</v>
      </c>
      <c r="E154" s="34" t="s">
        <v>330</v>
      </c>
      <c r="F154" s="34"/>
      <c r="G154" s="37">
        <f>G155+G163</f>
        <v>106824.4</v>
      </c>
      <c r="H154" s="37">
        <f>H155+H163</f>
        <v>99436.34700000001</v>
      </c>
      <c r="I154" s="17">
        <f t="shared" si="15"/>
        <v>93.08392745477626</v>
      </c>
    </row>
    <row r="155" spans="1:9" s="20" customFormat="1" ht="33.75">
      <c r="A155" s="33" t="s">
        <v>202</v>
      </c>
      <c r="B155" s="98"/>
      <c r="C155" s="34" t="s">
        <v>5</v>
      </c>
      <c r="D155" s="34" t="s">
        <v>32</v>
      </c>
      <c r="E155" s="34" t="s">
        <v>331</v>
      </c>
      <c r="F155" s="34"/>
      <c r="G155" s="37">
        <f>G156</f>
        <v>90324.4</v>
      </c>
      <c r="H155" s="37">
        <f>H156</f>
        <v>83101.36600000001</v>
      </c>
      <c r="I155" s="17">
        <f t="shared" si="15"/>
        <v>92.0032305777841</v>
      </c>
    </row>
    <row r="156" spans="1:9" s="20" customFormat="1" ht="12.75">
      <c r="A156" s="33" t="s">
        <v>128</v>
      </c>
      <c r="B156" s="98"/>
      <c r="C156" s="34" t="s">
        <v>5</v>
      </c>
      <c r="D156" s="34" t="s">
        <v>32</v>
      </c>
      <c r="E156" s="34" t="s">
        <v>332</v>
      </c>
      <c r="F156" s="34"/>
      <c r="G156" s="37">
        <f>G157+G159+G161</f>
        <v>90324.4</v>
      </c>
      <c r="H156" s="37">
        <f>H157+H159+H161</f>
        <v>83101.36600000001</v>
      </c>
      <c r="I156" s="17">
        <f t="shared" si="15"/>
        <v>92.0032305777841</v>
      </c>
    </row>
    <row r="157" spans="1:9" s="20" customFormat="1" ht="56.25">
      <c r="A157" s="35" t="s">
        <v>68</v>
      </c>
      <c r="B157" s="98"/>
      <c r="C157" s="34" t="s">
        <v>5</v>
      </c>
      <c r="D157" s="34" t="s">
        <v>32</v>
      </c>
      <c r="E157" s="34" t="s">
        <v>332</v>
      </c>
      <c r="F157" s="34" t="s">
        <v>70</v>
      </c>
      <c r="G157" s="37">
        <f>G158</f>
        <v>47156.6</v>
      </c>
      <c r="H157" s="28">
        <f>H158</f>
        <v>46901.878000000004</v>
      </c>
      <c r="I157" s="17">
        <f t="shared" si="15"/>
        <v>99.45983807144707</v>
      </c>
    </row>
    <row r="158" spans="1:9" s="20" customFormat="1" ht="22.5">
      <c r="A158" s="38" t="s">
        <v>90</v>
      </c>
      <c r="B158" s="98"/>
      <c r="C158" s="34" t="s">
        <v>5</v>
      </c>
      <c r="D158" s="34" t="s">
        <v>32</v>
      </c>
      <c r="E158" s="34" t="s">
        <v>332</v>
      </c>
      <c r="F158" s="34" t="s">
        <v>91</v>
      </c>
      <c r="G158" s="37">
        <v>47156.6</v>
      </c>
      <c r="H158" s="29">
        <f>11273.597+2.104+35626.177</f>
        <v>46901.878000000004</v>
      </c>
      <c r="I158" s="17">
        <f t="shared" si="15"/>
        <v>99.45983807144707</v>
      </c>
    </row>
    <row r="159" spans="1:9" s="20" customFormat="1" ht="22.5">
      <c r="A159" s="35" t="s">
        <v>71</v>
      </c>
      <c r="B159" s="98"/>
      <c r="C159" s="34" t="s">
        <v>5</v>
      </c>
      <c r="D159" s="34" t="s">
        <v>32</v>
      </c>
      <c r="E159" s="34" t="s">
        <v>332</v>
      </c>
      <c r="F159" s="34" t="s">
        <v>74</v>
      </c>
      <c r="G159" s="37">
        <f>G160</f>
        <v>41912.9</v>
      </c>
      <c r="H159" s="28">
        <f>H160</f>
        <v>35033.149000000005</v>
      </c>
      <c r="I159" s="17">
        <f t="shared" si="15"/>
        <v>83.58560013742786</v>
      </c>
    </row>
    <row r="160" spans="1:9" s="20" customFormat="1" ht="33.75">
      <c r="A160" s="35" t="s">
        <v>72</v>
      </c>
      <c r="B160" s="98"/>
      <c r="C160" s="34" t="s">
        <v>5</v>
      </c>
      <c r="D160" s="34" t="s">
        <v>32</v>
      </c>
      <c r="E160" s="34" t="s">
        <v>332</v>
      </c>
      <c r="F160" s="34" t="s">
        <v>73</v>
      </c>
      <c r="G160" s="37">
        <v>41912.9</v>
      </c>
      <c r="H160" s="28">
        <f>34430.131+603.018</f>
        <v>35033.149000000005</v>
      </c>
      <c r="I160" s="17">
        <f t="shared" si="15"/>
        <v>83.58560013742786</v>
      </c>
    </row>
    <row r="161" spans="1:9" s="20" customFormat="1" ht="12.75">
      <c r="A161" s="35" t="s">
        <v>75</v>
      </c>
      <c r="B161" s="98"/>
      <c r="C161" s="34" t="s">
        <v>5</v>
      </c>
      <c r="D161" s="34" t="s">
        <v>32</v>
      </c>
      <c r="E161" s="34" t="s">
        <v>332</v>
      </c>
      <c r="F161" s="34" t="s">
        <v>76</v>
      </c>
      <c r="G161" s="37">
        <f>G162</f>
        <v>1254.9</v>
      </c>
      <c r="H161" s="29">
        <f>H162</f>
        <v>1166.339</v>
      </c>
      <c r="I161" s="17">
        <f t="shared" si="15"/>
        <v>92.94278428560044</v>
      </c>
    </row>
    <row r="162" spans="1:9" s="20" customFormat="1" ht="12.75">
      <c r="A162" s="35" t="s">
        <v>77</v>
      </c>
      <c r="B162" s="98"/>
      <c r="C162" s="34" t="s">
        <v>5</v>
      </c>
      <c r="D162" s="34" t="s">
        <v>32</v>
      </c>
      <c r="E162" s="34" t="s">
        <v>332</v>
      </c>
      <c r="F162" s="34" t="s">
        <v>78</v>
      </c>
      <c r="G162" s="37">
        <v>1254.9</v>
      </c>
      <c r="H162" s="29">
        <f>450+421.451+294.888</f>
        <v>1166.339</v>
      </c>
      <c r="I162" s="17">
        <f t="shared" si="15"/>
        <v>92.94278428560044</v>
      </c>
    </row>
    <row r="163" spans="1:9" s="20" customFormat="1" ht="56.25">
      <c r="A163" s="33" t="s">
        <v>203</v>
      </c>
      <c r="B163" s="98"/>
      <c r="C163" s="34" t="s">
        <v>5</v>
      </c>
      <c r="D163" s="34" t="s">
        <v>32</v>
      </c>
      <c r="E163" s="34" t="s">
        <v>333</v>
      </c>
      <c r="F163" s="34"/>
      <c r="G163" s="37">
        <f>G164+G167+G170+G173+G176+G179+G182+G185+G188+G191</f>
        <v>16500</v>
      </c>
      <c r="H163" s="37">
        <f>H164+H167+H170+H173+H176+H179+H182+H185+H188+H191</f>
        <v>16334.981</v>
      </c>
      <c r="I163" s="17">
        <f t="shared" si="15"/>
        <v>98.99988484848484</v>
      </c>
    </row>
    <row r="164" spans="1:9" s="20" customFormat="1" ht="22.5">
      <c r="A164" s="33" t="s">
        <v>129</v>
      </c>
      <c r="B164" s="98"/>
      <c r="C164" s="34" t="s">
        <v>5</v>
      </c>
      <c r="D164" s="34" t="s">
        <v>32</v>
      </c>
      <c r="E164" s="34" t="s">
        <v>334</v>
      </c>
      <c r="F164" s="34"/>
      <c r="G164" s="37">
        <f>G165</f>
        <v>1738.4</v>
      </c>
      <c r="H164" s="29">
        <f>H165</f>
        <v>1738.322</v>
      </c>
      <c r="I164" s="17">
        <f t="shared" si="15"/>
        <v>99.9955131155085</v>
      </c>
    </row>
    <row r="165" spans="1:9" s="20" customFormat="1" ht="22.5">
      <c r="A165" s="35" t="s">
        <v>71</v>
      </c>
      <c r="B165" s="98"/>
      <c r="C165" s="34" t="s">
        <v>5</v>
      </c>
      <c r="D165" s="34" t="s">
        <v>32</v>
      </c>
      <c r="E165" s="34" t="s">
        <v>334</v>
      </c>
      <c r="F165" s="34" t="s">
        <v>74</v>
      </c>
      <c r="G165" s="37">
        <f>G166</f>
        <v>1738.4</v>
      </c>
      <c r="H165" s="29">
        <f>H166</f>
        <v>1738.322</v>
      </c>
      <c r="I165" s="17">
        <f t="shared" si="15"/>
        <v>99.9955131155085</v>
      </c>
    </row>
    <row r="166" spans="1:9" s="20" customFormat="1" ht="33.75">
      <c r="A166" s="35" t="s">
        <v>72</v>
      </c>
      <c r="B166" s="98"/>
      <c r="C166" s="34" t="s">
        <v>5</v>
      </c>
      <c r="D166" s="34" t="s">
        <v>32</v>
      </c>
      <c r="E166" s="34" t="s">
        <v>334</v>
      </c>
      <c r="F166" s="34" t="s">
        <v>73</v>
      </c>
      <c r="G166" s="37">
        <v>1738.4</v>
      </c>
      <c r="H166" s="28">
        <v>1738.322</v>
      </c>
      <c r="I166" s="17">
        <f t="shared" si="15"/>
        <v>99.9955131155085</v>
      </c>
    </row>
    <row r="167" spans="1:9" s="20" customFormat="1" ht="12.75">
      <c r="A167" s="33" t="s">
        <v>130</v>
      </c>
      <c r="B167" s="98"/>
      <c r="C167" s="34" t="s">
        <v>5</v>
      </c>
      <c r="D167" s="34" t="s">
        <v>32</v>
      </c>
      <c r="E167" s="34" t="s">
        <v>335</v>
      </c>
      <c r="F167" s="34"/>
      <c r="G167" s="37">
        <f>G168</f>
        <v>2700</v>
      </c>
      <c r="H167" s="29">
        <f>H168</f>
        <v>2615.169</v>
      </c>
      <c r="I167" s="17">
        <f t="shared" si="15"/>
        <v>96.85811111111111</v>
      </c>
    </row>
    <row r="168" spans="1:9" s="20" customFormat="1" ht="22.5">
      <c r="A168" s="35" t="s">
        <v>71</v>
      </c>
      <c r="B168" s="98"/>
      <c r="C168" s="34" t="s">
        <v>5</v>
      </c>
      <c r="D168" s="34" t="s">
        <v>32</v>
      </c>
      <c r="E168" s="34" t="s">
        <v>335</v>
      </c>
      <c r="F168" s="34" t="s">
        <v>74</v>
      </c>
      <c r="G168" s="37">
        <f>G169</f>
        <v>2700</v>
      </c>
      <c r="H168" s="29">
        <f>H169</f>
        <v>2615.169</v>
      </c>
      <c r="I168" s="17">
        <f t="shared" si="15"/>
        <v>96.85811111111111</v>
      </c>
    </row>
    <row r="169" spans="1:9" s="20" customFormat="1" ht="33.75">
      <c r="A169" s="35" t="s">
        <v>72</v>
      </c>
      <c r="B169" s="98"/>
      <c r="C169" s="34" t="s">
        <v>5</v>
      </c>
      <c r="D169" s="34" t="s">
        <v>32</v>
      </c>
      <c r="E169" s="34" t="s">
        <v>335</v>
      </c>
      <c r="F169" s="34" t="s">
        <v>73</v>
      </c>
      <c r="G169" s="37">
        <v>2700</v>
      </c>
      <c r="H169" s="28">
        <v>2615.169</v>
      </c>
      <c r="I169" s="17">
        <f t="shared" si="15"/>
        <v>96.85811111111111</v>
      </c>
    </row>
    <row r="170" spans="1:9" s="20" customFormat="1" ht="22.5">
      <c r="A170" s="33" t="s">
        <v>204</v>
      </c>
      <c r="B170" s="98"/>
      <c r="C170" s="34" t="s">
        <v>5</v>
      </c>
      <c r="D170" s="34" t="s">
        <v>32</v>
      </c>
      <c r="E170" s="34" t="s">
        <v>336</v>
      </c>
      <c r="F170" s="34"/>
      <c r="G170" s="37">
        <f>G171</f>
        <v>1092.2</v>
      </c>
      <c r="H170" s="28">
        <f>H171</f>
        <v>1092.137</v>
      </c>
      <c r="I170" s="17">
        <f t="shared" si="15"/>
        <v>99.99423182567294</v>
      </c>
    </row>
    <row r="171" spans="1:9" s="20" customFormat="1" ht="22.5">
      <c r="A171" s="35" t="s">
        <v>71</v>
      </c>
      <c r="B171" s="98"/>
      <c r="C171" s="34" t="s">
        <v>5</v>
      </c>
      <c r="D171" s="34" t="s">
        <v>32</v>
      </c>
      <c r="E171" s="34" t="s">
        <v>336</v>
      </c>
      <c r="F171" s="34" t="s">
        <v>74</v>
      </c>
      <c r="G171" s="37">
        <f>G172</f>
        <v>1092.2</v>
      </c>
      <c r="H171" s="29">
        <f>H172</f>
        <v>1092.137</v>
      </c>
      <c r="I171" s="17">
        <f t="shared" si="15"/>
        <v>99.99423182567294</v>
      </c>
    </row>
    <row r="172" spans="1:9" s="20" customFormat="1" ht="33.75">
      <c r="A172" s="35" t="s">
        <v>72</v>
      </c>
      <c r="B172" s="98"/>
      <c r="C172" s="34" t="s">
        <v>5</v>
      </c>
      <c r="D172" s="34" t="s">
        <v>32</v>
      </c>
      <c r="E172" s="34" t="s">
        <v>336</v>
      </c>
      <c r="F172" s="34" t="s">
        <v>73</v>
      </c>
      <c r="G172" s="37">
        <v>1092.2</v>
      </c>
      <c r="H172" s="28">
        <v>1092.137</v>
      </c>
      <c r="I172" s="17">
        <f t="shared" si="15"/>
        <v>99.99423182567294</v>
      </c>
    </row>
    <row r="173" spans="1:9" s="20" customFormat="1" ht="12.75">
      <c r="A173" s="33" t="s">
        <v>205</v>
      </c>
      <c r="B173" s="98"/>
      <c r="C173" s="34" t="s">
        <v>5</v>
      </c>
      <c r="D173" s="34" t="s">
        <v>32</v>
      </c>
      <c r="E173" s="34" t="s">
        <v>337</v>
      </c>
      <c r="F173" s="34"/>
      <c r="G173" s="37">
        <f>G174</f>
        <v>0</v>
      </c>
      <c r="H173" s="28">
        <f>H174</f>
        <v>0</v>
      </c>
      <c r="I173" s="17">
        <v>0</v>
      </c>
    </row>
    <row r="174" spans="1:9" s="20" customFormat="1" ht="22.5">
      <c r="A174" s="35" t="s">
        <v>71</v>
      </c>
      <c r="B174" s="98"/>
      <c r="C174" s="34" t="s">
        <v>5</v>
      </c>
      <c r="D174" s="34" t="s">
        <v>32</v>
      </c>
      <c r="E174" s="34" t="s">
        <v>337</v>
      </c>
      <c r="F174" s="34" t="s">
        <v>74</v>
      </c>
      <c r="G174" s="37">
        <f>G175</f>
        <v>0</v>
      </c>
      <c r="H174" s="29">
        <f>H175</f>
        <v>0</v>
      </c>
      <c r="I174" s="17">
        <v>0</v>
      </c>
    </row>
    <row r="175" spans="1:9" s="20" customFormat="1" ht="33.75">
      <c r="A175" s="35" t="s">
        <v>72</v>
      </c>
      <c r="B175" s="98"/>
      <c r="C175" s="34" t="s">
        <v>5</v>
      </c>
      <c r="D175" s="34" t="s">
        <v>32</v>
      </c>
      <c r="E175" s="34" t="s">
        <v>337</v>
      </c>
      <c r="F175" s="34" t="s">
        <v>73</v>
      </c>
      <c r="G175" s="37">
        <f>1000-1000</f>
        <v>0</v>
      </c>
      <c r="H175" s="28">
        <v>0</v>
      </c>
      <c r="I175" s="17">
        <v>0</v>
      </c>
    </row>
    <row r="176" spans="1:9" s="20" customFormat="1" ht="22.5">
      <c r="A176" s="55" t="s">
        <v>206</v>
      </c>
      <c r="B176" s="98"/>
      <c r="C176" s="34" t="s">
        <v>5</v>
      </c>
      <c r="D176" s="34" t="s">
        <v>32</v>
      </c>
      <c r="E176" s="34" t="s">
        <v>338</v>
      </c>
      <c r="F176" s="34"/>
      <c r="G176" s="37">
        <f>G177</f>
        <v>275.4</v>
      </c>
      <c r="H176" s="29">
        <f>H177</f>
        <v>275.38</v>
      </c>
      <c r="I176" s="17">
        <f t="shared" si="15"/>
        <v>99.9927378358751</v>
      </c>
    </row>
    <row r="177" spans="1:9" s="21" customFormat="1" ht="22.5">
      <c r="A177" s="56" t="s">
        <v>71</v>
      </c>
      <c r="B177" s="98"/>
      <c r="C177" s="34" t="s">
        <v>5</v>
      </c>
      <c r="D177" s="34" t="s">
        <v>32</v>
      </c>
      <c r="E177" s="34" t="s">
        <v>338</v>
      </c>
      <c r="F177" s="34" t="s">
        <v>74</v>
      </c>
      <c r="G177" s="37">
        <f>G178</f>
        <v>275.4</v>
      </c>
      <c r="H177" s="29">
        <f>H178</f>
        <v>275.38</v>
      </c>
      <c r="I177" s="17">
        <f t="shared" si="15"/>
        <v>99.9927378358751</v>
      </c>
    </row>
    <row r="178" spans="1:9" s="21" customFormat="1" ht="33.75">
      <c r="A178" s="56" t="s">
        <v>72</v>
      </c>
      <c r="B178" s="98"/>
      <c r="C178" s="34" t="s">
        <v>5</v>
      </c>
      <c r="D178" s="34" t="s">
        <v>32</v>
      </c>
      <c r="E178" s="34" t="s">
        <v>338</v>
      </c>
      <c r="F178" s="34" t="s">
        <v>73</v>
      </c>
      <c r="G178" s="37">
        <v>275.4</v>
      </c>
      <c r="H178" s="29">
        <f>275.38</f>
        <v>275.38</v>
      </c>
      <c r="I178" s="17">
        <f t="shared" si="15"/>
        <v>99.9927378358751</v>
      </c>
    </row>
    <row r="179" spans="1:9" s="21" customFormat="1" ht="12.75">
      <c r="A179" s="33" t="s">
        <v>207</v>
      </c>
      <c r="B179" s="98"/>
      <c r="C179" s="34" t="s">
        <v>5</v>
      </c>
      <c r="D179" s="34" t="s">
        <v>32</v>
      </c>
      <c r="E179" s="34" t="s">
        <v>339</v>
      </c>
      <c r="F179" s="34"/>
      <c r="G179" s="37">
        <f>G180</f>
        <v>0</v>
      </c>
      <c r="H179" s="29">
        <f>H180</f>
        <v>0</v>
      </c>
      <c r="I179" s="17">
        <v>0</v>
      </c>
    </row>
    <row r="180" spans="1:9" s="21" customFormat="1" ht="22.5">
      <c r="A180" s="56" t="s">
        <v>71</v>
      </c>
      <c r="B180" s="98"/>
      <c r="C180" s="34" t="s">
        <v>5</v>
      </c>
      <c r="D180" s="34" t="s">
        <v>32</v>
      </c>
      <c r="E180" s="34" t="s">
        <v>339</v>
      </c>
      <c r="F180" s="34" t="s">
        <v>74</v>
      </c>
      <c r="G180" s="37">
        <f>G181</f>
        <v>0</v>
      </c>
      <c r="H180" s="29">
        <f>H181</f>
        <v>0</v>
      </c>
      <c r="I180" s="17">
        <v>0</v>
      </c>
    </row>
    <row r="181" spans="1:9" s="21" customFormat="1" ht="33.75">
      <c r="A181" s="56" t="s">
        <v>72</v>
      </c>
      <c r="B181" s="98"/>
      <c r="C181" s="34" t="s">
        <v>5</v>
      </c>
      <c r="D181" s="34" t="s">
        <v>32</v>
      </c>
      <c r="E181" s="34" t="s">
        <v>339</v>
      </c>
      <c r="F181" s="34" t="s">
        <v>73</v>
      </c>
      <c r="G181" s="37">
        <f>200-200</f>
        <v>0</v>
      </c>
      <c r="H181" s="29">
        <v>0</v>
      </c>
      <c r="I181" s="17">
        <v>0</v>
      </c>
    </row>
    <row r="182" spans="1:9" s="21" customFormat="1" ht="12.75">
      <c r="A182" s="33" t="s">
        <v>208</v>
      </c>
      <c r="B182" s="98"/>
      <c r="C182" s="34" t="s">
        <v>5</v>
      </c>
      <c r="D182" s="34" t="s">
        <v>32</v>
      </c>
      <c r="E182" s="34" t="s">
        <v>340</v>
      </c>
      <c r="F182" s="34"/>
      <c r="G182" s="37">
        <f>G183</f>
        <v>4000</v>
      </c>
      <c r="H182" s="28">
        <f>H183</f>
        <v>3924.123</v>
      </c>
      <c r="I182" s="17">
        <f t="shared" si="15"/>
        <v>98.103075</v>
      </c>
    </row>
    <row r="183" spans="1:9" s="21" customFormat="1" ht="22.5">
      <c r="A183" s="35" t="s">
        <v>71</v>
      </c>
      <c r="B183" s="98"/>
      <c r="C183" s="34" t="s">
        <v>5</v>
      </c>
      <c r="D183" s="34" t="s">
        <v>32</v>
      </c>
      <c r="E183" s="34" t="s">
        <v>340</v>
      </c>
      <c r="F183" s="34" t="s">
        <v>74</v>
      </c>
      <c r="G183" s="37">
        <f>G184</f>
        <v>4000</v>
      </c>
      <c r="H183" s="29">
        <f>H184</f>
        <v>3924.123</v>
      </c>
      <c r="I183" s="17">
        <f t="shared" si="15"/>
        <v>98.103075</v>
      </c>
    </row>
    <row r="184" spans="1:9" s="21" customFormat="1" ht="33.75">
      <c r="A184" s="35" t="s">
        <v>72</v>
      </c>
      <c r="B184" s="98"/>
      <c r="C184" s="34" t="s">
        <v>5</v>
      </c>
      <c r="D184" s="34" t="s">
        <v>32</v>
      </c>
      <c r="E184" s="34" t="s">
        <v>340</v>
      </c>
      <c r="F184" s="34" t="s">
        <v>73</v>
      </c>
      <c r="G184" s="37">
        <v>4000</v>
      </c>
      <c r="H184" s="29">
        <v>3924.123</v>
      </c>
      <c r="I184" s="17">
        <f t="shared" si="15"/>
        <v>98.103075</v>
      </c>
    </row>
    <row r="185" spans="1:9" s="21" customFormat="1" ht="12.75">
      <c r="A185" s="33" t="s">
        <v>209</v>
      </c>
      <c r="B185" s="98"/>
      <c r="C185" s="34" t="s">
        <v>5</v>
      </c>
      <c r="D185" s="34" t="s">
        <v>32</v>
      </c>
      <c r="E185" s="34" t="s">
        <v>341</v>
      </c>
      <c r="F185" s="34"/>
      <c r="G185" s="37">
        <f>G186</f>
        <v>0</v>
      </c>
      <c r="H185" s="29">
        <f>H186</f>
        <v>0</v>
      </c>
      <c r="I185" s="17">
        <v>0</v>
      </c>
    </row>
    <row r="186" spans="1:9" s="21" customFormat="1" ht="22.5">
      <c r="A186" s="35" t="s">
        <v>71</v>
      </c>
      <c r="B186" s="98"/>
      <c r="C186" s="34" t="s">
        <v>5</v>
      </c>
      <c r="D186" s="34" t="s">
        <v>32</v>
      </c>
      <c r="E186" s="34" t="s">
        <v>341</v>
      </c>
      <c r="F186" s="34" t="s">
        <v>74</v>
      </c>
      <c r="G186" s="37">
        <f>G187</f>
        <v>0</v>
      </c>
      <c r="H186" s="29">
        <f>H187</f>
        <v>0</v>
      </c>
      <c r="I186" s="17">
        <v>0</v>
      </c>
    </row>
    <row r="187" spans="1:9" s="21" customFormat="1" ht="33.75">
      <c r="A187" s="35" t="s">
        <v>72</v>
      </c>
      <c r="B187" s="98"/>
      <c r="C187" s="34" t="s">
        <v>5</v>
      </c>
      <c r="D187" s="34" t="s">
        <v>32</v>
      </c>
      <c r="E187" s="34" t="s">
        <v>341</v>
      </c>
      <c r="F187" s="34" t="s">
        <v>73</v>
      </c>
      <c r="G187" s="37">
        <v>0</v>
      </c>
      <c r="H187" s="29">
        <v>0</v>
      </c>
      <c r="I187" s="17">
        <v>0</v>
      </c>
    </row>
    <row r="188" spans="1:9" s="21" customFormat="1" ht="33.75">
      <c r="A188" s="33" t="s">
        <v>210</v>
      </c>
      <c r="B188" s="98"/>
      <c r="C188" s="34" t="s">
        <v>5</v>
      </c>
      <c r="D188" s="34" t="s">
        <v>32</v>
      </c>
      <c r="E188" s="34" t="s">
        <v>342</v>
      </c>
      <c r="F188" s="34"/>
      <c r="G188" s="37">
        <f>G189</f>
        <v>5124</v>
      </c>
      <c r="H188" s="29">
        <f>H189</f>
        <v>5124</v>
      </c>
      <c r="I188" s="17">
        <f aca="true" t="shared" si="16" ref="I188:I251">H188/G188*100</f>
        <v>100</v>
      </c>
    </row>
    <row r="189" spans="1:9" s="21" customFormat="1" ht="22.5">
      <c r="A189" s="35" t="s">
        <v>71</v>
      </c>
      <c r="B189" s="98"/>
      <c r="C189" s="34" t="s">
        <v>5</v>
      </c>
      <c r="D189" s="34" t="s">
        <v>32</v>
      </c>
      <c r="E189" s="34" t="s">
        <v>342</v>
      </c>
      <c r="F189" s="34" t="s">
        <v>74</v>
      </c>
      <c r="G189" s="37">
        <f>G190</f>
        <v>5124</v>
      </c>
      <c r="H189" s="28">
        <f>H190</f>
        <v>5124</v>
      </c>
      <c r="I189" s="17">
        <f t="shared" si="16"/>
        <v>100</v>
      </c>
    </row>
    <row r="190" spans="1:9" s="21" customFormat="1" ht="33.75">
      <c r="A190" s="35" t="s">
        <v>72</v>
      </c>
      <c r="B190" s="98"/>
      <c r="C190" s="34" t="s">
        <v>5</v>
      </c>
      <c r="D190" s="34" t="s">
        <v>32</v>
      </c>
      <c r="E190" s="34" t="s">
        <v>342</v>
      </c>
      <c r="F190" s="34" t="s">
        <v>73</v>
      </c>
      <c r="G190" s="37">
        <v>5124</v>
      </c>
      <c r="H190" s="29">
        <v>5124</v>
      </c>
      <c r="I190" s="17">
        <f t="shared" si="16"/>
        <v>100</v>
      </c>
    </row>
    <row r="191" spans="1:9" s="21" customFormat="1" ht="45">
      <c r="A191" s="33" t="s">
        <v>211</v>
      </c>
      <c r="B191" s="98"/>
      <c r="C191" s="34" t="s">
        <v>5</v>
      </c>
      <c r="D191" s="34" t="s">
        <v>32</v>
      </c>
      <c r="E191" s="34" t="s">
        <v>343</v>
      </c>
      <c r="F191" s="34"/>
      <c r="G191" s="37">
        <f>G192</f>
        <v>1570</v>
      </c>
      <c r="H191" s="29">
        <f>H192</f>
        <v>1565.85</v>
      </c>
      <c r="I191" s="17">
        <f t="shared" si="16"/>
        <v>99.73566878980891</v>
      </c>
    </row>
    <row r="192" spans="1:9" s="21" customFormat="1" ht="22.5">
      <c r="A192" s="35" t="s">
        <v>71</v>
      </c>
      <c r="B192" s="98"/>
      <c r="C192" s="34" t="s">
        <v>5</v>
      </c>
      <c r="D192" s="34" t="s">
        <v>32</v>
      </c>
      <c r="E192" s="34" t="s">
        <v>343</v>
      </c>
      <c r="F192" s="34" t="s">
        <v>74</v>
      </c>
      <c r="G192" s="37">
        <f>G193</f>
        <v>1570</v>
      </c>
      <c r="H192" s="29">
        <f>H193</f>
        <v>1565.85</v>
      </c>
      <c r="I192" s="17">
        <f t="shared" si="16"/>
        <v>99.73566878980891</v>
      </c>
    </row>
    <row r="193" spans="1:9" s="21" customFormat="1" ht="33.75">
      <c r="A193" s="35" t="s">
        <v>72</v>
      </c>
      <c r="B193" s="98"/>
      <c r="C193" s="34" t="s">
        <v>5</v>
      </c>
      <c r="D193" s="34" t="s">
        <v>32</v>
      </c>
      <c r="E193" s="34" t="s">
        <v>343</v>
      </c>
      <c r="F193" s="34" t="s">
        <v>73</v>
      </c>
      <c r="G193" s="37">
        <v>1570</v>
      </c>
      <c r="H193" s="36">
        <v>1565.85</v>
      </c>
      <c r="I193" s="17">
        <f t="shared" si="16"/>
        <v>99.73566878980891</v>
      </c>
    </row>
    <row r="194" spans="1:9" s="21" customFormat="1" ht="78.75">
      <c r="A194" s="35" t="s">
        <v>131</v>
      </c>
      <c r="B194" s="98"/>
      <c r="C194" s="34" t="s">
        <v>5</v>
      </c>
      <c r="D194" s="34" t="s">
        <v>32</v>
      </c>
      <c r="E194" s="34" t="s">
        <v>344</v>
      </c>
      <c r="F194" s="34"/>
      <c r="G194" s="37">
        <f>G195+G207</f>
        <v>72594</v>
      </c>
      <c r="H194" s="37">
        <f>H195+H207</f>
        <v>67886.622</v>
      </c>
      <c r="I194" s="17">
        <f t="shared" si="16"/>
        <v>93.51547235308703</v>
      </c>
    </row>
    <row r="195" spans="1:9" s="21" customFormat="1" ht="45">
      <c r="A195" s="33" t="s">
        <v>212</v>
      </c>
      <c r="B195" s="98"/>
      <c r="C195" s="34" t="s">
        <v>5</v>
      </c>
      <c r="D195" s="34" t="s">
        <v>32</v>
      </c>
      <c r="E195" s="34" t="s">
        <v>345</v>
      </c>
      <c r="F195" s="34"/>
      <c r="G195" s="37">
        <f>G196+G201+G204</f>
        <v>34675</v>
      </c>
      <c r="H195" s="37">
        <f>H196+H201+H204</f>
        <v>32394.127</v>
      </c>
      <c r="I195" s="17">
        <f t="shared" si="16"/>
        <v>93.4221398702235</v>
      </c>
    </row>
    <row r="196" spans="1:9" s="21" customFormat="1" ht="22.5">
      <c r="A196" s="33" t="s">
        <v>213</v>
      </c>
      <c r="B196" s="98"/>
      <c r="C196" s="34" t="s">
        <v>5</v>
      </c>
      <c r="D196" s="34" t="s">
        <v>32</v>
      </c>
      <c r="E196" s="34" t="s">
        <v>346</v>
      </c>
      <c r="F196" s="34"/>
      <c r="G196" s="37">
        <f>G197+G200</f>
        <v>20195</v>
      </c>
      <c r="H196" s="37">
        <f>H197+H200</f>
        <v>18643.356</v>
      </c>
      <c r="I196" s="17">
        <f t="shared" si="16"/>
        <v>92.31669225055707</v>
      </c>
    </row>
    <row r="197" spans="1:9" s="21" customFormat="1" ht="22.5">
      <c r="A197" s="35" t="s">
        <v>71</v>
      </c>
      <c r="B197" s="98"/>
      <c r="C197" s="34" t="s">
        <v>5</v>
      </c>
      <c r="D197" s="34" t="s">
        <v>32</v>
      </c>
      <c r="E197" s="34" t="s">
        <v>346</v>
      </c>
      <c r="F197" s="34" t="s">
        <v>74</v>
      </c>
      <c r="G197" s="37">
        <f>G198</f>
        <v>19492</v>
      </c>
      <c r="H197" s="37">
        <f>H198</f>
        <v>18073.363</v>
      </c>
      <c r="I197" s="17">
        <f t="shared" si="16"/>
        <v>92.7219525959368</v>
      </c>
    </row>
    <row r="198" spans="1:9" s="21" customFormat="1" ht="33.75">
      <c r="A198" s="35" t="s">
        <v>72</v>
      </c>
      <c r="B198" s="98"/>
      <c r="C198" s="34" t="s">
        <v>5</v>
      </c>
      <c r="D198" s="34" t="s">
        <v>32</v>
      </c>
      <c r="E198" s="34" t="s">
        <v>346</v>
      </c>
      <c r="F198" s="34" t="s">
        <v>73</v>
      </c>
      <c r="G198" s="37">
        <v>19492</v>
      </c>
      <c r="H198" s="37">
        <v>18073.363</v>
      </c>
      <c r="I198" s="17">
        <f t="shared" si="16"/>
        <v>92.7219525959368</v>
      </c>
    </row>
    <row r="199" spans="1:9" s="21" customFormat="1" ht="12.75">
      <c r="A199" s="52" t="s">
        <v>87</v>
      </c>
      <c r="B199" s="98"/>
      <c r="C199" s="34" t="s">
        <v>5</v>
      </c>
      <c r="D199" s="34" t="s">
        <v>32</v>
      </c>
      <c r="E199" s="34" t="s">
        <v>346</v>
      </c>
      <c r="F199" s="34" t="s">
        <v>88</v>
      </c>
      <c r="G199" s="37">
        <f>G200</f>
        <v>703</v>
      </c>
      <c r="H199" s="29">
        <f>H200</f>
        <v>569.993</v>
      </c>
      <c r="I199" s="17">
        <f t="shared" si="16"/>
        <v>81.0800853485064</v>
      </c>
    </row>
    <row r="200" spans="1:9" s="21" customFormat="1" ht="12.75">
      <c r="A200" s="35" t="s">
        <v>27</v>
      </c>
      <c r="B200" s="98"/>
      <c r="C200" s="34" t="s">
        <v>5</v>
      </c>
      <c r="D200" s="34" t="s">
        <v>32</v>
      </c>
      <c r="E200" s="34" t="s">
        <v>346</v>
      </c>
      <c r="F200" s="34" t="s">
        <v>65</v>
      </c>
      <c r="G200" s="37">
        <v>703</v>
      </c>
      <c r="H200" s="29">
        <v>569.993</v>
      </c>
      <c r="I200" s="17">
        <f t="shared" si="16"/>
        <v>81.0800853485064</v>
      </c>
    </row>
    <row r="201" spans="1:9" s="21" customFormat="1" ht="56.25">
      <c r="A201" s="92" t="s">
        <v>214</v>
      </c>
      <c r="B201" s="98"/>
      <c r="C201" s="34" t="s">
        <v>5</v>
      </c>
      <c r="D201" s="34" t="s">
        <v>32</v>
      </c>
      <c r="E201" s="34" t="s">
        <v>347</v>
      </c>
      <c r="F201" s="34"/>
      <c r="G201" s="37">
        <f>G202</f>
        <v>8505</v>
      </c>
      <c r="H201" s="29">
        <f>H202</f>
        <v>8078.334</v>
      </c>
      <c r="I201" s="17">
        <f t="shared" si="16"/>
        <v>94.98335097001764</v>
      </c>
    </row>
    <row r="202" spans="1:9" s="21" customFormat="1" ht="12.75">
      <c r="A202" s="52" t="s">
        <v>87</v>
      </c>
      <c r="B202" s="98"/>
      <c r="C202" s="34" t="s">
        <v>5</v>
      </c>
      <c r="D202" s="34" t="s">
        <v>32</v>
      </c>
      <c r="E202" s="34" t="s">
        <v>347</v>
      </c>
      <c r="F202" s="34" t="s">
        <v>88</v>
      </c>
      <c r="G202" s="37">
        <f>G203</f>
        <v>8505</v>
      </c>
      <c r="H202" s="29">
        <f>H203</f>
        <v>8078.334</v>
      </c>
      <c r="I202" s="17">
        <f t="shared" si="16"/>
        <v>94.98335097001764</v>
      </c>
    </row>
    <row r="203" spans="1:9" s="21" customFormat="1" ht="12.75">
      <c r="A203" s="35" t="s">
        <v>27</v>
      </c>
      <c r="B203" s="98"/>
      <c r="C203" s="34" t="s">
        <v>5</v>
      </c>
      <c r="D203" s="34" t="s">
        <v>32</v>
      </c>
      <c r="E203" s="34" t="s">
        <v>347</v>
      </c>
      <c r="F203" s="34" t="s">
        <v>65</v>
      </c>
      <c r="G203" s="37">
        <v>8505</v>
      </c>
      <c r="H203" s="28">
        <v>8078.334</v>
      </c>
      <c r="I203" s="17">
        <f t="shared" si="16"/>
        <v>94.98335097001764</v>
      </c>
    </row>
    <row r="204" spans="1:9" s="21" customFormat="1" ht="45">
      <c r="A204" s="33" t="s">
        <v>215</v>
      </c>
      <c r="B204" s="98"/>
      <c r="C204" s="34" t="s">
        <v>5</v>
      </c>
      <c r="D204" s="34" t="s">
        <v>32</v>
      </c>
      <c r="E204" s="34" t="s">
        <v>348</v>
      </c>
      <c r="F204" s="34"/>
      <c r="G204" s="37">
        <f>G205</f>
        <v>5975</v>
      </c>
      <c r="H204" s="29">
        <f>H205</f>
        <v>5672.437</v>
      </c>
      <c r="I204" s="17">
        <f t="shared" si="16"/>
        <v>94.9361841004184</v>
      </c>
    </row>
    <row r="205" spans="1:9" s="21" customFormat="1" ht="12.75">
      <c r="A205" s="52" t="s">
        <v>87</v>
      </c>
      <c r="B205" s="98"/>
      <c r="C205" s="34" t="s">
        <v>5</v>
      </c>
      <c r="D205" s="34" t="s">
        <v>32</v>
      </c>
      <c r="E205" s="34" t="s">
        <v>348</v>
      </c>
      <c r="F205" s="34" t="s">
        <v>88</v>
      </c>
      <c r="G205" s="37">
        <f>G206</f>
        <v>5975</v>
      </c>
      <c r="H205" s="29">
        <f>H206</f>
        <v>5672.437</v>
      </c>
      <c r="I205" s="17">
        <f t="shared" si="16"/>
        <v>94.9361841004184</v>
      </c>
    </row>
    <row r="206" spans="1:9" s="21" customFormat="1" ht="12.75">
      <c r="A206" s="35" t="s">
        <v>27</v>
      </c>
      <c r="B206" s="98"/>
      <c r="C206" s="34" t="s">
        <v>5</v>
      </c>
      <c r="D206" s="34" t="s">
        <v>32</v>
      </c>
      <c r="E206" s="34" t="s">
        <v>348</v>
      </c>
      <c r="F206" s="34" t="s">
        <v>65</v>
      </c>
      <c r="G206" s="37">
        <v>5975</v>
      </c>
      <c r="H206" s="29">
        <v>5672.437</v>
      </c>
      <c r="I206" s="17">
        <f t="shared" si="16"/>
        <v>94.9361841004184</v>
      </c>
    </row>
    <row r="207" spans="1:9" s="21" customFormat="1" ht="33.75">
      <c r="A207" s="33" t="s">
        <v>216</v>
      </c>
      <c r="B207" s="98"/>
      <c r="C207" s="34" t="s">
        <v>5</v>
      </c>
      <c r="D207" s="34" t="s">
        <v>32</v>
      </c>
      <c r="E207" s="34" t="s">
        <v>349</v>
      </c>
      <c r="F207" s="34"/>
      <c r="G207" s="37">
        <f>G208+G211+G214</f>
        <v>37919</v>
      </c>
      <c r="H207" s="37">
        <f>H208+H211+H214</f>
        <v>35492.494999999995</v>
      </c>
      <c r="I207" s="17">
        <f t="shared" si="16"/>
        <v>93.60082016930825</v>
      </c>
    </row>
    <row r="208" spans="1:9" s="21" customFormat="1" ht="45">
      <c r="A208" s="33" t="s">
        <v>132</v>
      </c>
      <c r="B208" s="98"/>
      <c r="C208" s="34" t="s">
        <v>5</v>
      </c>
      <c r="D208" s="34" t="s">
        <v>32</v>
      </c>
      <c r="E208" s="34" t="s">
        <v>350</v>
      </c>
      <c r="F208" s="34"/>
      <c r="G208" s="37">
        <f>G209</f>
        <v>5290</v>
      </c>
      <c r="H208" s="37">
        <f>H209</f>
        <v>3848.605</v>
      </c>
      <c r="I208" s="17">
        <f t="shared" si="16"/>
        <v>72.75245746691871</v>
      </c>
    </row>
    <row r="209" spans="1:9" s="20" customFormat="1" ht="22.5">
      <c r="A209" s="35" t="s">
        <v>71</v>
      </c>
      <c r="B209" s="98"/>
      <c r="C209" s="34" t="s">
        <v>5</v>
      </c>
      <c r="D209" s="34" t="s">
        <v>32</v>
      </c>
      <c r="E209" s="34" t="s">
        <v>350</v>
      </c>
      <c r="F209" s="34" t="s">
        <v>74</v>
      </c>
      <c r="G209" s="37">
        <f>G210</f>
        <v>5290</v>
      </c>
      <c r="H209" s="29">
        <f>H210</f>
        <v>3848.605</v>
      </c>
      <c r="I209" s="17">
        <f t="shared" si="16"/>
        <v>72.75245746691871</v>
      </c>
    </row>
    <row r="210" spans="1:9" s="20" customFormat="1" ht="33.75">
      <c r="A210" s="35" t="s">
        <v>72</v>
      </c>
      <c r="B210" s="98"/>
      <c r="C210" s="34" t="s">
        <v>5</v>
      </c>
      <c r="D210" s="34" t="s">
        <v>32</v>
      </c>
      <c r="E210" s="34" t="s">
        <v>350</v>
      </c>
      <c r="F210" s="34" t="s">
        <v>73</v>
      </c>
      <c r="G210" s="37">
        <v>5290</v>
      </c>
      <c r="H210" s="29">
        <v>3848.605</v>
      </c>
      <c r="I210" s="17">
        <f t="shared" si="16"/>
        <v>72.75245746691871</v>
      </c>
    </row>
    <row r="211" spans="1:9" s="20" customFormat="1" ht="56.25">
      <c r="A211" s="33" t="s">
        <v>217</v>
      </c>
      <c r="B211" s="98"/>
      <c r="C211" s="34" t="s">
        <v>5</v>
      </c>
      <c r="D211" s="34" t="s">
        <v>32</v>
      </c>
      <c r="E211" s="34" t="s">
        <v>351</v>
      </c>
      <c r="F211" s="34"/>
      <c r="G211" s="37">
        <f>G212</f>
        <v>18645</v>
      </c>
      <c r="H211" s="29">
        <f>H212</f>
        <v>17704</v>
      </c>
      <c r="I211" s="17">
        <f t="shared" si="16"/>
        <v>94.95307052829178</v>
      </c>
    </row>
    <row r="212" spans="1:9" s="20" customFormat="1" ht="22.5">
      <c r="A212" s="35" t="s">
        <v>71</v>
      </c>
      <c r="B212" s="98"/>
      <c r="C212" s="34" t="s">
        <v>5</v>
      </c>
      <c r="D212" s="34" t="s">
        <v>32</v>
      </c>
      <c r="E212" s="34" t="s">
        <v>351</v>
      </c>
      <c r="F212" s="34" t="s">
        <v>74</v>
      </c>
      <c r="G212" s="37">
        <f>G213</f>
        <v>18645</v>
      </c>
      <c r="H212" s="29">
        <f>H213</f>
        <v>17704</v>
      </c>
      <c r="I212" s="17">
        <f t="shared" si="16"/>
        <v>94.95307052829178</v>
      </c>
    </row>
    <row r="213" spans="1:9" s="20" customFormat="1" ht="33.75">
      <c r="A213" s="35" t="s">
        <v>72</v>
      </c>
      <c r="B213" s="98"/>
      <c r="C213" s="34" t="s">
        <v>5</v>
      </c>
      <c r="D213" s="34" t="s">
        <v>32</v>
      </c>
      <c r="E213" s="34" t="s">
        <v>351</v>
      </c>
      <c r="F213" s="34" t="s">
        <v>73</v>
      </c>
      <c r="G213" s="37">
        <v>18645</v>
      </c>
      <c r="H213" s="29">
        <v>17704</v>
      </c>
      <c r="I213" s="17">
        <f t="shared" si="16"/>
        <v>94.95307052829178</v>
      </c>
    </row>
    <row r="214" spans="1:9" s="20" customFormat="1" ht="67.5">
      <c r="A214" s="33" t="s">
        <v>218</v>
      </c>
      <c r="B214" s="98"/>
      <c r="C214" s="34" t="s">
        <v>5</v>
      </c>
      <c r="D214" s="34" t="s">
        <v>32</v>
      </c>
      <c r="E214" s="34" t="s">
        <v>352</v>
      </c>
      <c r="F214" s="34"/>
      <c r="G214" s="37">
        <f>G215</f>
        <v>13984</v>
      </c>
      <c r="H214" s="29">
        <f>H215</f>
        <v>13939.89</v>
      </c>
      <c r="I214" s="17">
        <f t="shared" si="16"/>
        <v>99.6845680778032</v>
      </c>
    </row>
    <row r="215" spans="1:9" s="20" customFormat="1" ht="22.5">
      <c r="A215" s="35" t="s">
        <v>71</v>
      </c>
      <c r="B215" s="98"/>
      <c r="C215" s="34" t="s">
        <v>5</v>
      </c>
      <c r="D215" s="34" t="s">
        <v>32</v>
      </c>
      <c r="E215" s="34" t="s">
        <v>352</v>
      </c>
      <c r="F215" s="34" t="s">
        <v>74</v>
      </c>
      <c r="G215" s="37">
        <f>G216</f>
        <v>13984</v>
      </c>
      <c r="H215" s="29">
        <f>H216</f>
        <v>13939.89</v>
      </c>
      <c r="I215" s="17">
        <f t="shared" si="16"/>
        <v>99.6845680778032</v>
      </c>
    </row>
    <row r="216" spans="1:9" s="20" customFormat="1" ht="33.75">
      <c r="A216" s="35" t="s">
        <v>72</v>
      </c>
      <c r="B216" s="98"/>
      <c r="C216" s="34" t="s">
        <v>5</v>
      </c>
      <c r="D216" s="34" t="s">
        <v>32</v>
      </c>
      <c r="E216" s="34" t="s">
        <v>352</v>
      </c>
      <c r="F216" s="34" t="s">
        <v>73</v>
      </c>
      <c r="G216" s="37">
        <v>13984</v>
      </c>
      <c r="H216" s="29">
        <v>13939.89</v>
      </c>
      <c r="I216" s="17">
        <f t="shared" si="16"/>
        <v>99.6845680778032</v>
      </c>
    </row>
    <row r="217" spans="1:9" s="20" customFormat="1" ht="22.5">
      <c r="A217" s="56" t="s">
        <v>133</v>
      </c>
      <c r="B217" s="98"/>
      <c r="C217" s="34" t="s">
        <v>5</v>
      </c>
      <c r="D217" s="34" t="s">
        <v>32</v>
      </c>
      <c r="E217" s="34" t="s">
        <v>353</v>
      </c>
      <c r="F217" s="34"/>
      <c r="G217" s="37">
        <f>G218</f>
        <v>10101.5</v>
      </c>
      <c r="H217" s="37">
        <f>H218</f>
        <v>7633.998</v>
      </c>
      <c r="I217" s="17">
        <f t="shared" si="16"/>
        <v>75.57291491362669</v>
      </c>
    </row>
    <row r="218" spans="1:9" s="20" customFormat="1" ht="33.75">
      <c r="A218" s="55" t="s">
        <v>219</v>
      </c>
      <c r="B218" s="98"/>
      <c r="C218" s="34" t="s">
        <v>5</v>
      </c>
      <c r="D218" s="34" t="s">
        <v>32</v>
      </c>
      <c r="E218" s="34" t="s">
        <v>354</v>
      </c>
      <c r="F218" s="34"/>
      <c r="G218" s="37">
        <f>G219+G222+G225+G228+G231+G234+G237</f>
        <v>10101.5</v>
      </c>
      <c r="H218" s="37">
        <f>H219+H222+H225+H228+H231+H234+H237</f>
        <v>7633.998</v>
      </c>
      <c r="I218" s="17">
        <f t="shared" si="16"/>
        <v>75.57291491362669</v>
      </c>
    </row>
    <row r="219" spans="1:9" s="20" customFormat="1" ht="22.5">
      <c r="A219" s="33" t="s">
        <v>134</v>
      </c>
      <c r="B219" s="98"/>
      <c r="C219" s="34" t="s">
        <v>5</v>
      </c>
      <c r="D219" s="34" t="s">
        <v>32</v>
      </c>
      <c r="E219" s="34" t="s">
        <v>355</v>
      </c>
      <c r="F219" s="34"/>
      <c r="G219" s="37">
        <f>G220</f>
        <v>1499.1</v>
      </c>
      <c r="H219" s="29">
        <f>H220</f>
        <v>1470.161</v>
      </c>
      <c r="I219" s="17">
        <f t="shared" si="16"/>
        <v>98.06957507838037</v>
      </c>
    </row>
    <row r="220" spans="1:9" s="20" customFormat="1" ht="22.5">
      <c r="A220" s="56" t="s">
        <v>71</v>
      </c>
      <c r="B220" s="98"/>
      <c r="C220" s="34" t="s">
        <v>5</v>
      </c>
      <c r="D220" s="34" t="s">
        <v>32</v>
      </c>
      <c r="E220" s="34" t="s">
        <v>355</v>
      </c>
      <c r="F220" s="45">
        <v>200</v>
      </c>
      <c r="G220" s="37">
        <f>G221</f>
        <v>1499.1</v>
      </c>
      <c r="H220" s="29">
        <f>H221</f>
        <v>1470.161</v>
      </c>
      <c r="I220" s="17">
        <f t="shared" si="16"/>
        <v>98.06957507838037</v>
      </c>
    </row>
    <row r="221" spans="1:9" s="20" customFormat="1" ht="33.75">
      <c r="A221" s="56" t="s">
        <v>72</v>
      </c>
      <c r="B221" s="98"/>
      <c r="C221" s="34" t="s">
        <v>5</v>
      </c>
      <c r="D221" s="34" t="s">
        <v>32</v>
      </c>
      <c r="E221" s="34" t="s">
        <v>355</v>
      </c>
      <c r="F221" s="45">
        <v>240</v>
      </c>
      <c r="G221" s="37">
        <v>1499.1</v>
      </c>
      <c r="H221" s="30">
        <v>1470.161</v>
      </c>
      <c r="I221" s="17">
        <f t="shared" si="16"/>
        <v>98.06957507838037</v>
      </c>
    </row>
    <row r="222" spans="1:9" s="20" customFormat="1" ht="33.75">
      <c r="A222" s="33" t="s">
        <v>220</v>
      </c>
      <c r="B222" s="98"/>
      <c r="C222" s="34" t="s">
        <v>5</v>
      </c>
      <c r="D222" s="34" t="s">
        <v>32</v>
      </c>
      <c r="E222" s="34" t="s">
        <v>356</v>
      </c>
      <c r="F222" s="45"/>
      <c r="G222" s="37">
        <f>G223</f>
        <v>2893.4</v>
      </c>
      <c r="H222" s="37">
        <f>H223</f>
        <v>2893.426</v>
      </c>
      <c r="I222" s="17">
        <f t="shared" si="16"/>
        <v>100.00089859680652</v>
      </c>
    </row>
    <row r="223" spans="1:9" s="20" customFormat="1" ht="22.5">
      <c r="A223" s="56" t="s">
        <v>71</v>
      </c>
      <c r="B223" s="98"/>
      <c r="C223" s="34" t="s">
        <v>5</v>
      </c>
      <c r="D223" s="34" t="s">
        <v>32</v>
      </c>
      <c r="E223" s="34" t="s">
        <v>356</v>
      </c>
      <c r="F223" s="45">
        <v>200</v>
      </c>
      <c r="G223" s="37">
        <f>G224</f>
        <v>2893.4</v>
      </c>
      <c r="H223" s="39">
        <f>H224</f>
        <v>2893.426</v>
      </c>
      <c r="I223" s="17">
        <f t="shared" si="16"/>
        <v>100.00089859680652</v>
      </c>
    </row>
    <row r="224" spans="1:9" s="20" customFormat="1" ht="33.75">
      <c r="A224" s="56" t="s">
        <v>72</v>
      </c>
      <c r="B224" s="98"/>
      <c r="C224" s="34" t="s">
        <v>5</v>
      </c>
      <c r="D224" s="34" t="s">
        <v>32</v>
      </c>
      <c r="E224" s="34" t="s">
        <v>356</v>
      </c>
      <c r="F224" s="45">
        <v>240</v>
      </c>
      <c r="G224" s="37">
        <v>2893.4</v>
      </c>
      <c r="H224" s="39">
        <v>2893.426</v>
      </c>
      <c r="I224" s="17">
        <f t="shared" si="16"/>
        <v>100.00089859680652</v>
      </c>
    </row>
    <row r="225" spans="1:9" s="20" customFormat="1" ht="12.75">
      <c r="A225" s="55" t="s">
        <v>221</v>
      </c>
      <c r="B225" s="98"/>
      <c r="C225" s="34" t="s">
        <v>5</v>
      </c>
      <c r="D225" s="34" t="s">
        <v>32</v>
      </c>
      <c r="E225" s="34" t="s">
        <v>357</v>
      </c>
      <c r="F225" s="45"/>
      <c r="G225" s="37">
        <f>G226</f>
        <v>220</v>
      </c>
      <c r="H225" s="37">
        <f>H226</f>
        <v>218.368</v>
      </c>
      <c r="I225" s="17">
        <f t="shared" si="16"/>
        <v>99.25818181818181</v>
      </c>
    </row>
    <row r="226" spans="1:9" s="20" customFormat="1" ht="22.5">
      <c r="A226" s="56" t="s">
        <v>71</v>
      </c>
      <c r="B226" s="98"/>
      <c r="C226" s="34" t="s">
        <v>5</v>
      </c>
      <c r="D226" s="34" t="s">
        <v>32</v>
      </c>
      <c r="E226" s="34" t="s">
        <v>357</v>
      </c>
      <c r="F226" s="45">
        <v>200</v>
      </c>
      <c r="G226" s="37">
        <f>G227</f>
        <v>220</v>
      </c>
      <c r="H226" s="29">
        <f>H227</f>
        <v>218.368</v>
      </c>
      <c r="I226" s="17">
        <f t="shared" si="16"/>
        <v>99.25818181818181</v>
      </c>
    </row>
    <row r="227" spans="1:9" s="20" customFormat="1" ht="33.75">
      <c r="A227" s="56" t="s">
        <v>72</v>
      </c>
      <c r="B227" s="98"/>
      <c r="C227" s="34" t="s">
        <v>5</v>
      </c>
      <c r="D227" s="34" t="s">
        <v>32</v>
      </c>
      <c r="E227" s="34" t="s">
        <v>357</v>
      </c>
      <c r="F227" s="45">
        <v>240</v>
      </c>
      <c r="G227" s="37">
        <v>220</v>
      </c>
      <c r="H227" s="29">
        <v>218.368</v>
      </c>
      <c r="I227" s="17">
        <f t="shared" si="16"/>
        <v>99.25818181818181</v>
      </c>
    </row>
    <row r="228" spans="1:9" s="20" customFormat="1" ht="12.75">
      <c r="A228" s="33" t="s">
        <v>222</v>
      </c>
      <c r="B228" s="98"/>
      <c r="C228" s="34" t="s">
        <v>5</v>
      </c>
      <c r="D228" s="34" t="s">
        <v>32</v>
      </c>
      <c r="E228" s="34" t="s">
        <v>358</v>
      </c>
      <c r="F228" s="45"/>
      <c r="G228" s="37">
        <f>G229</f>
        <v>3800</v>
      </c>
      <c r="H228" s="37">
        <f>H229</f>
        <v>1372.04</v>
      </c>
      <c r="I228" s="17">
        <f t="shared" si="16"/>
        <v>36.10631578947368</v>
      </c>
    </row>
    <row r="229" spans="1:9" s="20" customFormat="1" ht="22.5">
      <c r="A229" s="35" t="s">
        <v>71</v>
      </c>
      <c r="B229" s="98"/>
      <c r="C229" s="34" t="s">
        <v>5</v>
      </c>
      <c r="D229" s="34" t="s">
        <v>32</v>
      </c>
      <c r="E229" s="34" t="s">
        <v>358</v>
      </c>
      <c r="F229" s="45">
        <v>200</v>
      </c>
      <c r="G229" s="37">
        <f>G230</f>
        <v>3800</v>
      </c>
      <c r="H229" s="29">
        <f>H230</f>
        <v>1372.04</v>
      </c>
      <c r="I229" s="17">
        <f t="shared" si="16"/>
        <v>36.10631578947368</v>
      </c>
    </row>
    <row r="230" spans="1:9" s="20" customFormat="1" ht="33.75">
      <c r="A230" s="35" t="s">
        <v>72</v>
      </c>
      <c r="B230" s="98"/>
      <c r="C230" s="34" t="s">
        <v>5</v>
      </c>
      <c r="D230" s="34" t="s">
        <v>32</v>
      </c>
      <c r="E230" s="34" t="s">
        <v>358</v>
      </c>
      <c r="F230" s="45">
        <v>240</v>
      </c>
      <c r="G230" s="37">
        <v>3800</v>
      </c>
      <c r="H230" s="29">
        <v>1372.04</v>
      </c>
      <c r="I230" s="17">
        <f t="shared" si="16"/>
        <v>36.10631578947368</v>
      </c>
    </row>
    <row r="231" spans="1:9" s="20" customFormat="1" ht="12.75">
      <c r="A231" s="33" t="s">
        <v>223</v>
      </c>
      <c r="B231" s="98"/>
      <c r="C231" s="34" t="s">
        <v>5</v>
      </c>
      <c r="D231" s="34" t="s">
        <v>32</v>
      </c>
      <c r="E231" s="34" t="s">
        <v>359</v>
      </c>
      <c r="F231" s="45"/>
      <c r="G231" s="37">
        <f>G232</f>
        <v>850</v>
      </c>
      <c r="H231" s="37">
        <f>H232</f>
        <v>841.003</v>
      </c>
      <c r="I231" s="17">
        <f t="shared" si="16"/>
        <v>98.9415294117647</v>
      </c>
    </row>
    <row r="232" spans="1:9" s="20" customFormat="1" ht="22.5">
      <c r="A232" s="35" t="s">
        <v>71</v>
      </c>
      <c r="B232" s="98"/>
      <c r="C232" s="34" t="s">
        <v>5</v>
      </c>
      <c r="D232" s="34" t="s">
        <v>32</v>
      </c>
      <c r="E232" s="34" t="s">
        <v>359</v>
      </c>
      <c r="F232" s="45">
        <v>200</v>
      </c>
      <c r="G232" s="37">
        <f>G233</f>
        <v>850</v>
      </c>
      <c r="H232" s="29">
        <f>H233</f>
        <v>841.003</v>
      </c>
      <c r="I232" s="17">
        <f t="shared" si="16"/>
        <v>98.9415294117647</v>
      </c>
    </row>
    <row r="233" spans="1:9" s="20" customFormat="1" ht="33.75">
      <c r="A233" s="35" t="s">
        <v>72</v>
      </c>
      <c r="B233" s="98"/>
      <c r="C233" s="34" t="s">
        <v>5</v>
      </c>
      <c r="D233" s="34" t="s">
        <v>32</v>
      </c>
      <c r="E233" s="34" t="s">
        <v>359</v>
      </c>
      <c r="F233" s="45">
        <v>240</v>
      </c>
      <c r="G233" s="37">
        <v>850</v>
      </c>
      <c r="H233" s="29">
        <v>841.003</v>
      </c>
      <c r="I233" s="17">
        <f t="shared" si="16"/>
        <v>98.9415294117647</v>
      </c>
    </row>
    <row r="234" spans="1:9" s="20" customFormat="1" ht="22.5">
      <c r="A234" s="55" t="s">
        <v>135</v>
      </c>
      <c r="B234" s="98"/>
      <c r="C234" s="34" t="s">
        <v>5</v>
      </c>
      <c r="D234" s="34" t="s">
        <v>32</v>
      </c>
      <c r="E234" s="34" t="s">
        <v>360</v>
      </c>
      <c r="F234" s="45"/>
      <c r="G234" s="37">
        <f>G235</f>
        <v>500</v>
      </c>
      <c r="H234" s="37">
        <f>H235</f>
        <v>500</v>
      </c>
      <c r="I234" s="17">
        <f t="shared" si="16"/>
        <v>100</v>
      </c>
    </row>
    <row r="235" spans="1:9" s="20" customFormat="1" ht="22.5">
      <c r="A235" s="56" t="s">
        <v>71</v>
      </c>
      <c r="B235" s="98"/>
      <c r="C235" s="34" t="s">
        <v>5</v>
      </c>
      <c r="D235" s="34" t="s">
        <v>32</v>
      </c>
      <c r="E235" s="34" t="s">
        <v>360</v>
      </c>
      <c r="F235" s="45">
        <v>200</v>
      </c>
      <c r="G235" s="37">
        <f>G236</f>
        <v>500</v>
      </c>
      <c r="H235" s="29">
        <f>H236</f>
        <v>500</v>
      </c>
      <c r="I235" s="17">
        <f t="shared" si="16"/>
        <v>100</v>
      </c>
    </row>
    <row r="236" spans="1:9" s="20" customFormat="1" ht="33.75">
      <c r="A236" s="56" t="s">
        <v>72</v>
      </c>
      <c r="B236" s="98"/>
      <c r="C236" s="34" t="s">
        <v>5</v>
      </c>
      <c r="D236" s="34" t="s">
        <v>32</v>
      </c>
      <c r="E236" s="34" t="s">
        <v>360</v>
      </c>
      <c r="F236" s="45">
        <v>240</v>
      </c>
      <c r="G236" s="37">
        <v>500</v>
      </c>
      <c r="H236" s="29">
        <v>500</v>
      </c>
      <c r="I236" s="17">
        <f t="shared" si="16"/>
        <v>100</v>
      </c>
    </row>
    <row r="237" spans="1:9" s="20" customFormat="1" ht="22.5">
      <c r="A237" s="55" t="s">
        <v>224</v>
      </c>
      <c r="B237" s="98"/>
      <c r="C237" s="34" t="s">
        <v>5</v>
      </c>
      <c r="D237" s="34" t="s">
        <v>32</v>
      </c>
      <c r="E237" s="34" t="s">
        <v>361</v>
      </c>
      <c r="F237" s="45"/>
      <c r="G237" s="37">
        <f>G238</f>
        <v>339</v>
      </c>
      <c r="H237" s="29">
        <f>H238</f>
        <v>339</v>
      </c>
      <c r="I237" s="17">
        <f t="shared" si="16"/>
        <v>100</v>
      </c>
    </row>
    <row r="238" spans="1:9" ht="22.5">
      <c r="A238" s="56" t="s">
        <v>71</v>
      </c>
      <c r="B238" s="98"/>
      <c r="C238" s="34" t="s">
        <v>5</v>
      </c>
      <c r="D238" s="34" t="s">
        <v>32</v>
      </c>
      <c r="E238" s="34" t="s">
        <v>361</v>
      </c>
      <c r="F238" s="45">
        <v>200</v>
      </c>
      <c r="G238" s="37">
        <f>G239</f>
        <v>339</v>
      </c>
      <c r="H238" s="28">
        <f>H239</f>
        <v>339</v>
      </c>
      <c r="I238" s="17">
        <f t="shared" si="16"/>
        <v>100</v>
      </c>
    </row>
    <row r="239" spans="1:9" ht="33.75">
      <c r="A239" s="56" t="s">
        <v>72</v>
      </c>
      <c r="B239" s="98"/>
      <c r="C239" s="34" t="s">
        <v>5</v>
      </c>
      <c r="D239" s="34" t="s">
        <v>32</v>
      </c>
      <c r="E239" s="34" t="s">
        <v>361</v>
      </c>
      <c r="F239" s="45">
        <v>240</v>
      </c>
      <c r="G239" s="37">
        <v>339</v>
      </c>
      <c r="H239" s="28">
        <v>339</v>
      </c>
      <c r="I239" s="17">
        <f t="shared" si="16"/>
        <v>100</v>
      </c>
    </row>
    <row r="240" spans="1:9" ht="22.5">
      <c r="A240" s="35" t="s">
        <v>22</v>
      </c>
      <c r="B240" s="98"/>
      <c r="C240" s="34" t="s">
        <v>5</v>
      </c>
      <c r="D240" s="34" t="s">
        <v>7</v>
      </c>
      <c r="E240" s="34"/>
      <c r="F240" s="34"/>
      <c r="G240" s="37">
        <v>1976.05</v>
      </c>
      <c r="H240" s="37">
        <f>H241+H250</f>
        <v>1544.673</v>
      </c>
      <c r="I240" s="17">
        <f t="shared" si="16"/>
        <v>78.16973254725336</v>
      </c>
    </row>
    <row r="241" spans="1:9" ht="33.75">
      <c r="A241" s="35" t="s">
        <v>136</v>
      </c>
      <c r="B241" s="98"/>
      <c r="C241" s="34" t="s">
        <v>5</v>
      </c>
      <c r="D241" s="34" t="s">
        <v>7</v>
      </c>
      <c r="E241" s="34" t="s">
        <v>362</v>
      </c>
      <c r="F241" s="34"/>
      <c r="G241" s="37">
        <f>G242</f>
        <v>1191</v>
      </c>
      <c r="H241" s="37">
        <f>H242</f>
        <v>1190.988</v>
      </c>
      <c r="I241" s="17">
        <f t="shared" si="16"/>
        <v>99.99899244332494</v>
      </c>
    </row>
    <row r="242" spans="1:9" ht="22.5">
      <c r="A242" s="33" t="s">
        <v>225</v>
      </c>
      <c r="B242" s="98"/>
      <c r="C242" s="34" t="s">
        <v>5</v>
      </c>
      <c r="D242" s="34" t="s">
        <v>7</v>
      </c>
      <c r="E242" s="34" t="s">
        <v>363</v>
      </c>
      <c r="F242" s="34"/>
      <c r="G242" s="37">
        <f>G243</f>
        <v>1191</v>
      </c>
      <c r="H242" s="29">
        <f>H243</f>
        <v>1190.988</v>
      </c>
      <c r="I242" s="17">
        <f t="shared" si="16"/>
        <v>99.99899244332494</v>
      </c>
    </row>
    <row r="243" spans="1:9" ht="67.5">
      <c r="A243" s="33" t="s">
        <v>137</v>
      </c>
      <c r="B243" s="98"/>
      <c r="C243" s="34" t="s">
        <v>5</v>
      </c>
      <c r="D243" s="34" t="s">
        <v>7</v>
      </c>
      <c r="E243" s="34" t="s">
        <v>364</v>
      </c>
      <c r="F243" s="34"/>
      <c r="G243" s="37">
        <f>G244+G246+G248</f>
        <v>1191</v>
      </c>
      <c r="H243" s="37">
        <f>H244+H246+H248</f>
        <v>1190.988</v>
      </c>
      <c r="I243" s="17">
        <f t="shared" si="16"/>
        <v>99.99899244332494</v>
      </c>
    </row>
    <row r="244" spans="1:9" ht="56.25">
      <c r="A244" s="35" t="s">
        <v>68</v>
      </c>
      <c r="B244" s="98"/>
      <c r="C244" s="34" t="s">
        <v>5</v>
      </c>
      <c r="D244" s="34" t="s">
        <v>7</v>
      </c>
      <c r="E244" s="34" t="s">
        <v>364</v>
      </c>
      <c r="F244" s="34" t="s">
        <v>70</v>
      </c>
      <c r="G244" s="37">
        <f>G245</f>
        <v>1043.2</v>
      </c>
      <c r="H244" s="29">
        <f>H245</f>
        <v>1043.189</v>
      </c>
      <c r="I244" s="17">
        <f t="shared" si="16"/>
        <v>99.99894555214725</v>
      </c>
    </row>
    <row r="245" spans="1:9" ht="22.5">
      <c r="A245" s="38" t="s">
        <v>90</v>
      </c>
      <c r="B245" s="98"/>
      <c r="C245" s="34" t="s">
        <v>5</v>
      </c>
      <c r="D245" s="34" t="s">
        <v>7</v>
      </c>
      <c r="E245" s="34" t="s">
        <v>364</v>
      </c>
      <c r="F245" s="34" t="s">
        <v>91</v>
      </c>
      <c r="G245" s="37">
        <v>1043.2</v>
      </c>
      <c r="H245" s="29">
        <f>274.189+769</f>
        <v>1043.189</v>
      </c>
      <c r="I245" s="17">
        <f t="shared" si="16"/>
        <v>99.99894555214725</v>
      </c>
    </row>
    <row r="246" spans="1:9" ht="22.5">
      <c r="A246" s="35" t="s">
        <v>71</v>
      </c>
      <c r="B246" s="98"/>
      <c r="C246" s="34" t="s">
        <v>5</v>
      </c>
      <c r="D246" s="34" t="s">
        <v>7</v>
      </c>
      <c r="E246" s="34" t="s">
        <v>364</v>
      </c>
      <c r="F246" s="34" t="s">
        <v>74</v>
      </c>
      <c r="G246" s="37">
        <f>G247</f>
        <v>147.8</v>
      </c>
      <c r="H246" s="29">
        <f>H247</f>
        <v>147.799</v>
      </c>
      <c r="I246" s="17">
        <f t="shared" si="16"/>
        <v>99.99932341001353</v>
      </c>
    </row>
    <row r="247" spans="1:9" ht="33.75">
      <c r="A247" s="35" t="s">
        <v>72</v>
      </c>
      <c r="B247" s="98"/>
      <c r="C247" s="34" t="s">
        <v>5</v>
      </c>
      <c r="D247" s="34" t="s">
        <v>7</v>
      </c>
      <c r="E247" s="34" t="s">
        <v>364</v>
      </c>
      <c r="F247" s="34" t="s">
        <v>73</v>
      </c>
      <c r="G247" s="37">
        <v>147.8</v>
      </c>
      <c r="H247" s="29">
        <v>147.799</v>
      </c>
      <c r="I247" s="17">
        <f t="shared" si="16"/>
        <v>99.99932341001353</v>
      </c>
    </row>
    <row r="248" spans="1:9" ht="12.75">
      <c r="A248" s="35" t="s">
        <v>75</v>
      </c>
      <c r="B248" s="98"/>
      <c r="C248" s="34" t="s">
        <v>5</v>
      </c>
      <c r="D248" s="34" t="s">
        <v>7</v>
      </c>
      <c r="E248" s="34" t="s">
        <v>364</v>
      </c>
      <c r="F248" s="34" t="s">
        <v>76</v>
      </c>
      <c r="G248" s="37">
        <f>G249</f>
        <v>0</v>
      </c>
      <c r="H248" s="29">
        <v>0</v>
      </c>
      <c r="I248" s="17">
        <v>0</v>
      </c>
    </row>
    <row r="249" spans="1:9" ht="12.75">
      <c r="A249" s="35" t="s">
        <v>77</v>
      </c>
      <c r="B249" s="98"/>
      <c r="C249" s="34" t="s">
        <v>5</v>
      </c>
      <c r="D249" s="34" t="s">
        <v>7</v>
      </c>
      <c r="E249" s="34" t="s">
        <v>364</v>
      </c>
      <c r="F249" s="34" t="s">
        <v>78</v>
      </c>
      <c r="G249" s="37">
        <v>0</v>
      </c>
      <c r="H249" s="29">
        <v>0</v>
      </c>
      <c r="I249" s="17">
        <v>0</v>
      </c>
    </row>
    <row r="250" spans="1:9" ht="33.75">
      <c r="A250" s="35" t="s">
        <v>139</v>
      </c>
      <c r="B250" s="98"/>
      <c r="C250" s="34" t="s">
        <v>5</v>
      </c>
      <c r="D250" s="34" t="s">
        <v>7</v>
      </c>
      <c r="E250" s="34" t="s">
        <v>365</v>
      </c>
      <c r="F250" s="34"/>
      <c r="G250" s="37">
        <f>G251+G254</f>
        <v>785</v>
      </c>
      <c r="H250" s="29">
        <f>H251</f>
        <v>353.685</v>
      </c>
      <c r="I250" s="17">
        <f t="shared" si="16"/>
        <v>45.05541401273885</v>
      </c>
    </row>
    <row r="251" spans="1:9" ht="33.75">
      <c r="A251" s="33" t="s">
        <v>138</v>
      </c>
      <c r="B251" s="98"/>
      <c r="C251" s="34" t="s">
        <v>5</v>
      </c>
      <c r="D251" s="34" t="s">
        <v>7</v>
      </c>
      <c r="E251" s="34" t="s">
        <v>366</v>
      </c>
      <c r="F251" s="34"/>
      <c r="G251" s="37">
        <f>G252</f>
        <v>785</v>
      </c>
      <c r="H251" s="37">
        <f>H252</f>
        <v>353.685</v>
      </c>
      <c r="I251" s="17">
        <f t="shared" si="16"/>
        <v>45.05541401273885</v>
      </c>
    </row>
    <row r="252" spans="1:9" ht="22.5">
      <c r="A252" s="35" t="s">
        <v>71</v>
      </c>
      <c r="B252" s="98"/>
      <c r="C252" s="34" t="s">
        <v>5</v>
      </c>
      <c r="D252" s="34" t="s">
        <v>7</v>
      </c>
      <c r="E252" s="34" t="s">
        <v>366</v>
      </c>
      <c r="F252" s="34" t="s">
        <v>74</v>
      </c>
      <c r="G252" s="37">
        <f>G253</f>
        <v>785</v>
      </c>
      <c r="H252" s="29">
        <f>H253</f>
        <v>353.685</v>
      </c>
      <c r="I252" s="17">
        <f aca="true" t="shared" si="17" ref="I252:I361">H252/G252*100</f>
        <v>45.05541401273885</v>
      </c>
    </row>
    <row r="253" spans="1:9" ht="33.75">
      <c r="A253" s="35" t="s">
        <v>72</v>
      </c>
      <c r="B253" s="98"/>
      <c r="C253" s="34" t="s">
        <v>5</v>
      </c>
      <c r="D253" s="34" t="s">
        <v>7</v>
      </c>
      <c r="E253" s="34" t="s">
        <v>366</v>
      </c>
      <c r="F253" s="34" t="s">
        <v>73</v>
      </c>
      <c r="G253" s="37">
        <v>785</v>
      </c>
      <c r="H253" s="29">
        <v>353.685</v>
      </c>
      <c r="I253" s="17">
        <f t="shared" si="17"/>
        <v>45.05541401273885</v>
      </c>
    </row>
    <row r="254" spans="1:9" ht="12.75">
      <c r="A254" s="33" t="s">
        <v>226</v>
      </c>
      <c r="B254" s="98"/>
      <c r="C254" s="34" t="s">
        <v>5</v>
      </c>
      <c r="D254" s="34" t="s">
        <v>7</v>
      </c>
      <c r="E254" s="34" t="s">
        <v>367</v>
      </c>
      <c r="F254" s="34"/>
      <c r="G254" s="37">
        <f>G255</f>
        <v>0</v>
      </c>
      <c r="H254" s="36">
        <f>H255</f>
        <v>0</v>
      </c>
      <c r="I254" s="17">
        <v>0</v>
      </c>
    </row>
    <row r="255" spans="1:9" ht="22.5">
      <c r="A255" s="35" t="s">
        <v>71</v>
      </c>
      <c r="B255" s="98"/>
      <c r="C255" s="34" t="s">
        <v>5</v>
      </c>
      <c r="D255" s="34" t="s">
        <v>7</v>
      </c>
      <c r="E255" s="34" t="s">
        <v>367</v>
      </c>
      <c r="F255" s="34" t="s">
        <v>74</v>
      </c>
      <c r="G255" s="37">
        <f>G256</f>
        <v>0</v>
      </c>
      <c r="H255" s="28">
        <f>H256</f>
        <v>0</v>
      </c>
      <c r="I255" s="17">
        <v>0</v>
      </c>
    </row>
    <row r="256" spans="1:9" ht="33.75">
      <c r="A256" s="35" t="s">
        <v>72</v>
      </c>
      <c r="B256" s="98"/>
      <c r="C256" s="34" t="s">
        <v>5</v>
      </c>
      <c r="D256" s="34" t="s">
        <v>7</v>
      </c>
      <c r="E256" s="34" t="s">
        <v>367</v>
      </c>
      <c r="F256" s="34" t="s">
        <v>73</v>
      </c>
      <c r="G256" s="37">
        <v>0</v>
      </c>
      <c r="H256" s="29">
        <v>0</v>
      </c>
      <c r="I256" s="17">
        <v>0</v>
      </c>
    </row>
    <row r="257" spans="1:9" ht="12.75">
      <c r="A257" s="47" t="s">
        <v>23</v>
      </c>
      <c r="B257" s="98"/>
      <c r="C257" s="63" t="s">
        <v>9</v>
      </c>
      <c r="D257" s="63"/>
      <c r="E257" s="34"/>
      <c r="F257" s="34"/>
      <c r="G257" s="74">
        <f>G258+G274+G309</f>
        <v>174932.24</v>
      </c>
      <c r="H257" s="74">
        <f>H258+H274+H309</f>
        <v>166732.168</v>
      </c>
      <c r="I257" s="16">
        <f t="shared" si="17"/>
        <v>95.31242954414807</v>
      </c>
    </row>
    <row r="258" spans="1:9" ht="12.75">
      <c r="A258" s="48" t="s">
        <v>28</v>
      </c>
      <c r="B258" s="98"/>
      <c r="C258" s="34" t="s">
        <v>9</v>
      </c>
      <c r="D258" s="34" t="s">
        <v>2</v>
      </c>
      <c r="E258" s="34"/>
      <c r="F258" s="34"/>
      <c r="G258" s="37">
        <f>G264+G269+G259</f>
        <v>34750</v>
      </c>
      <c r="H258" s="37">
        <f>H264+H269+H259</f>
        <v>34476.564</v>
      </c>
      <c r="I258" s="17">
        <f t="shared" si="17"/>
        <v>99.21313381294964</v>
      </c>
    </row>
    <row r="259" spans="1:9" ht="33.75">
      <c r="A259" s="56" t="s">
        <v>141</v>
      </c>
      <c r="B259" s="98"/>
      <c r="C259" s="34" t="s">
        <v>9</v>
      </c>
      <c r="D259" s="34" t="s">
        <v>2</v>
      </c>
      <c r="E259" s="34" t="s">
        <v>368</v>
      </c>
      <c r="F259" s="34"/>
      <c r="G259" s="37">
        <f aca="true" t="shared" si="18" ref="G259:H262">G260</f>
        <v>33000</v>
      </c>
      <c r="H259" s="29">
        <f t="shared" si="18"/>
        <v>32752.432</v>
      </c>
      <c r="I259" s="17">
        <f t="shared" si="17"/>
        <v>99.24979393939394</v>
      </c>
    </row>
    <row r="260" spans="1:9" ht="33.75">
      <c r="A260" s="33" t="s">
        <v>227</v>
      </c>
      <c r="B260" s="98"/>
      <c r="C260" s="34" t="s">
        <v>9</v>
      </c>
      <c r="D260" s="34" t="s">
        <v>2</v>
      </c>
      <c r="E260" s="34" t="s">
        <v>369</v>
      </c>
      <c r="F260" s="37"/>
      <c r="G260" s="37">
        <f t="shared" si="18"/>
        <v>33000</v>
      </c>
      <c r="H260" s="37">
        <f t="shared" si="18"/>
        <v>32752.432</v>
      </c>
      <c r="I260" s="17">
        <f t="shared" si="17"/>
        <v>99.24979393939394</v>
      </c>
    </row>
    <row r="261" spans="1:9" ht="45">
      <c r="A261" s="33" t="s">
        <v>228</v>
      </c>
      <c r="B261" s="98"/>
      <c r="C261" s="34" t="s">
        <v>9</v>
      </c>
      <c r="D261" s="34" t="s">
        <v>2</v>
      </c>
      <c r="E261" s="34" t="s">
        <v>370</v>
      </c>
      <c r="F261" s="37"/>
      <c r="G261" s="37">
        <f t="shared" si="18"/>
        <v>33000</v>
      </c>
      <c r="H261" s="29">
        <f t="shared" si="18"/>
        <v>32752.432</v>
      </c>
      <c r="I261" s="17">
        <f t="shared" si="17"/>
        <v>99.24979393939394</v>
      </c>
    </row>
    <row r="262" spans="1:9" ht="22.5">
      <c r="A262" s="35" t="s">
        <v>71</v>
      </c>
      <c r="B262" s="98"/>
      <c r="C262" s="34" t="s">
        <v>9</v>
      </c>
      <c r="D262" s="34" t="s">
        <v>2</v>
      </c>
      <c r="E262" s="34" t="s">
        <v>370</v>
      </c>
      <c r="F262" s="34" t="s">
        <v>74</v>
      </c>
      <c r="G262" s="37">
        <f t="shared" si="18"/>
        <v>33000</v>
      </c>
      <c r="H262" s="29">
        <f t="shared" si="18"/>
        <v>32752.432</v>
      </c>
      <c r="I262" s="17">
        <f t="shared" si="17"/>
        <v>99.24979393939394</v>
      </c>
    </row>
    <row r="263" spans="1:9" ht="33.75">
      <c r="A263" s="35" t="s">
        <v>72</v>
      </c>
      <c r="B263" s="98"/>
      <c r="C263" s="34" t="s">
        <v>9</v>
      </c>
      <c r="D263" s="34" t="s">
        <v>2</v>
      </c>
      <c r="E263" s="34" t="s">
        <v>370</v>
      </c>
      <c r="F263" s="34" t="s">
        <v>73</v>
      </c>
      <c r="G263" s="37">
        <v>33000</v>
      </c>
      <c r="H263" s="29">
        <v>32752.432</v>
      </c>
      <c r="I263" s="17">
        <f t="shared" si="17"/>
        <v>99.24979393939394</v>
      </c>
    </row>
    <row r="264" spans="1:9" ht="45">
      <c r="A264" s="35" t="s">
        <v>229</v>
      </c>
      <c r="B264" s="98"/>
      <c r="C264" s="34" t="s">
        <v>9</v>
      </c>
      <c r="D264" s="34" t="s">
        <v>2</v>
      </c>
      <c r="E264" s="34" t="s">
        <v>371</v>
      </c>
      <c r="F264" s="34"/>
      <c r="G264" s="37">
        <f aca="true" t="shared" si="19" ref="G264:H267">G265</f>
        <v>0</v>
      </c>
      <c r="H264" s="30">
        <f t="shared" si="19"/>
        <v>0</v>
      </c>
      <c r="I264" s="17">
        <v>0</v>
      </c>
    </row>
    <row r="265" spans="1:9" ht="33.75">
      <c r="A265" s="33" t="s">
        <v>230</v>
      </c>
      <c r="B265" s="98"/>
      <c r="C265" s="34" t="s">
        <v>9</v>
      </c>
      <c r="D265" s="34" t="s">
        <v>2</v>
      </c>
      <c r="E265" s="34" t="s">
        <v>372</v>
      </c>
      <c r="F265" s="34"/>
      <c r="G265" s="37">
        <f t="shared" si="19"/>
        <v>0</v>
      </c>
      <c r="H265" s="39">
        <f t="shared" si="19"/>
        <v>0</v>
      </c>
      <c r="I265" s="17">
        <v>0</v>
      </c>
    </row>
    <row r="266" spans="1:9" ht="22.5">
      <c r="A266" s="33" t="s">
        <v>231</v>
      </c>
      <c r="B266" s="98"/>
      <c r="C266" s="34" t="s">
        <v>9</v>
      </c>
      <c r="D266" s="34" t="s">
        <v>2</v>
      </c>
      <c r="E266" s="34" t="s">
        <v>373</v>
      </c>
      <c r="F266" s="34"/>
      <c r="G266" s="37">
        <f t="shared" si="19"/>
        <v>0</v>
      </c>
      <c r="H266" s="39">
        <f t="shared" si="19"/>
        <v>0</v>
      </c>
      <c r="I266" s="17">
        <v>0</v>
      </c>
    </row>
    <row r="267" spans="1:9" ht="22.5">
      <c r="A267" s="35" t="s">
        <v>71</v>
      </c>
      <c r="B267" s="98"/>
      <c r="C267" s="34" t="s">
        <v>9</v>
      </c>
      <c r="D267" s="34" t="s">
        <v>2</v>
      </c>
      <c r="E267" s="34" t="s">
        <v>373</v>
      </c>
      <c r="F267" s="34" t="s">
        <v>74</v>
      </c>
      <c r="G267" s="37">
        <f t="shared" si="19"/>
        <v>0</v>
      </c>
      <c r="H267" s="39">
        <f t="shared" si="19"/>
        <v>0</v>
      </c>
      <c r="I267" s="17">
        <v>0</v>
      </c>
    </row>
    <row r="268" spans="1:9" ht="33.75">
      <c r="A268" s="35" t="s">
        <v>72</v>
      </c>
      <c r="B268" s="98"/>
      <c r="C268" s="34" t="s">
        <v>9</v>
      </c>
      <c r="D268" s="34" t="s">
        <v>2</v>
      </c>
      <c r="E268" s="34" t="s">
        <v>373</v>
      </c>
      <c r="F268" s="34" t="s">
        <v>73</v>
      </c>
      <c r="G268" s="37">
        <v>0</v>
      </c>
      <c r="H268" s="39">
        <v>0</v>
      </c>
      <c r="I268" s="17">
        <v>0</v>
      </c>
    </row>
    <row r="269" spans="1:9" ht="22.5">
      <c r="A269" s="35" t="s">
        <v>81</v>
      </c>
      <c r="B269" s="98"/>
      <c r="C269" s="34" t="s">
        <v>9</v>
      </c>
      <c r="D269" s="34" t="s">
        <v>2</v>
      </c>
      <c r="E269" s="34" t="s">
        <v>300</v>
      </c>
      <c r="F269" s="34"/>
      <c r="G269" s="37">
        <f aca="true" t="shared" si="20" ref="G269:H272">G270</f>
        <v>1750</v>
      </c>
      <c r="H269" s="37">
        <f t="shared" si="20"/>
        <v>1724.132</v>
      </c>
      <c r="I269" s="17">
        <f t="shared" si="17"/>
        <v>98.52182857142857</v>
      </c>
    </row>
    <row r="270" spans="1:9" ht="33.75">
      <c r="A270" s="35" t="s">
        <v>140</v>
      </c>
      <c r="B270" s="98"/>
      <c r="C270" s="34" t="s">
        <v>9</v>
      </c>
      <c r="D270" s="34" t="s">
        <v>2</v>
      </c>
      <c r="E270" s="34" t="s">
        <v>374</v>
      </c>
      <c r="F270" s="34"/>
      <c r="G270" s="37">
        <f t="shared" si="20"/>
        <v>1750</v>
      </c>
      <c r="H270" s="37">
        <f t="shared" si="20"/>
        <v>1724.132</v>
      </c>
      <c r="I270" s="17">
        <f t="shared" si="17"/>
        <v>98.52182857142857</v>
      </c>
    </row>
    <row r="271" spans="1:9" ht="22.5">
      <c r="A271" s="33" t="s">
        <v>29</v>
      </c>
      <c r="B271" s="98"/>
      <c r="C271" s="34" t="s">
        <v>9</v>
      </c>
      <c r="D271" s="34" t="s">
        <v>2</v>
      </c>
      <c r="E271" s="34" t="s">
        <v>375</v>
      </c>
      <c r="F271" s="34"/>
      <c r="G271" s="37">
        <f t="shared" si="20"/>
        <v>1750</v>
      </c>
      <c r="H271" s="39">
        <f t="shared" si="20"/>
        <v>1724.132</v>
      </c>
      <c r="I271" s="17">
        <f t="shared" si="17"/>
        <v>98.52182857142857</v>
      </c>
    </row>
    <row r="272" spans="1:9" ht="22.5">
      <c r="A272" s="35" t="s">
        <v>71</v>
      </c>
      <c r="B272" s="98"/>
      <c r="C272" s="34" t="s">
        <v>9</v>
      </c>
      <c r="D272" s="34" t="s">
        <v>2</v>
      </c>
      <c r="E272" s="34" t="s">
        <v>375</v>
      </c>
      <c r="F272" s="34" t="s">
        <v>74</v>
      </c>
      <c r="G272" s="37">
        <f t="shared" si="20"/>
        <v>1750</v>
      </c>
      <c r="H272" s="39">
        <f t="shared" si="20"/>
        <v>1724.132</v>
      </c>
      <c r="I272" s="17">
        <f t="shared" si="17"/>
        <v>98.52182857142857</v>
      </c>
    </row>
    <row r="273" spans="1:9" ht="33.75">
      <c r="A273" s="35" t="s">
        <v>72</v>
      </c>
      <c r="B273" s="98"/>
      <c r="C273" s="34" t="s">
        <v>9</v>
      </c>
      <c r="D273" s="34" t="s">
        <v>2</v>
      </c>
      <c r="E273" s="34" t="s">
        <v>375</v>
      </c>
      <c r="F273" s="34" t="s">
        <v>73</v>
      </c>
      <c r="G273" s="37">
        <v>1750</v>
      </c>
      <c r="H273" s="39">
        <v>1724.132</v>
      </c>
      <c r="I273" s="17">
        <f t="shared" si="17"/>
        <v>98.52182857142857</v>
      </c>
    </row>
    <row r="274" spans="1:9" ht="12.75">
      <c r="A274" s="50" t="s">
        <v>33</v>
      </c>
      <c r="B274" s="98"/>
      <c r="C274" s="34" t="s">
        <v>9</v>
      </c>
      <c r="D274" s="34" t="s">
        <v>3</v>
      </c>
      <c r="E274" s="34"/>
      <c r="F274" s="34"/>
      <c r="G274" s="37">
        <f>G275</f>
        <v>41780.74</v>
      </c>
      <c r="H274" s="37">
        <f>H275</f>
        <v>38879.241</v>
      </c>
      <c r="I274" s="17">
        <f t="shared" si="17"/>
        <v>93.05541500701041</v>
      </c>
    </row>
    <row r="275" spans="1:9" ht="33.75">
      <c r="A275" s="56" t="s">
        <v>141</v>
      </c>
      <c r="B275" s="98"/>
      <c r="C275" s="34" t="s">
        <v>9</v>
      </c>
      <c r="D275" s="34" t="s">
        <v>3</v>
      </c>
      <c r="E275" s="34" t="s">
        <v>368</v>
      </c>
      <c r="F275" s="34"/>
      <c r="G275" s="37">
        <f>G276+G298+G302</f>
        <v>41780.74</v>
      </c>
      <c r="H275" s="37">
        <f>H276+H298+H302</f>
        <v>38879.241</v>
      </c>
      <c r="I275" s="17">
        <f t="shared" si="17"/>
        <v>93.05541500701041</v>
      </c>
    </row>
    <row r="276" spans="1:9" ht="33.75">
      <c r="A276" s="55" t="s">
        <v>232</v>
      </c>
      <c r="B276" s="98"/>
      <c r="C276" s="34" t="s">
        <v>9</v>
      </c>
      <c r="D276" s="34" t="s">
        <v>3</v>
      </c>
      <c r="E276" s="34" t="s">
        <v>376</v>
      </c>
      <c r="F276" s="34"/>
      <c r="G276" s="37">
        <f>G277+G280+G283+G286+G289+G292+G295</f>
        <v>31490.199999999997</v>
      </c>
      <c r="H276" s="37">
        <f>H277+H280+H283+H286+H289+H292+H295</f>
        <v>29352.257999999998</v>
      </c>
      <c r="I276" s="17">
        <f t="shared" si="17"/>
        <v>93.21077033489784</v>
      </c>
    </row>
    <row r="277" spans="1:9" ht="33.75">
      <c r="A277" s="33" t="s">
        <v>233</v>
      </c>
      <c r="B277" s="98"/>
      <c r="C277" s="34" t="s">
        <v>9</v>
      </c>
      <c r="D277" s="34" t="s">
        <v>3</v>
      </c>
      <c r="E277" s="34" t="s">
        <v>377</v>
      </c>
      <c r="F277" s="34"/>
      <c r="G277" s="37">
        <f>G278</f>
        <v>3800.1</v>
      </c>
      <c r="H277" s="39">
        <f>H278</f>
        <v>3068.82</v>
      </c>
      <c r="I277" s="17">
        <f t="shared" si="17"/>
        <v>80.75629588695034</v>
      </c>
    </row>
    <row r="278" spans="1:9" ht="33.75">
      <c r="A278" s="35" t="s">
        <v>143</v>
      </c>
      <c r="B278" s="98"/>
      <c r="C278" s="34" t="s">
        <v>9</v>
      </c>
      <c r="D278" s="34" t="s">
        <v>3</v>
      </c>
      <c r="E278" s="34" t="s">
        <v>377</v>
      </c>
      <c r="F278" s="34" t="s">
        <v>92</v>
      </c>
      <c r="G278" s="37">
        <f>G279</f>
        <v>3800.1</v>
      </c>
      <c r="H278" s="39">
        <f>H279</f>
        <v>3068.82</v>
      </c>
      <c r="I278" s="17">
        <f t="shared" si="17"/>
        <v>80.75629588695034</v>
      </c>
    </row>
    <row r="279" spans="1:9" ht="12.75">
      <c r="A279" s="35" t="s">
        <v>93</v>
      </c>
      <c r="B279" s="98"/>
      <c r="C279" s="34" t="s">
        <v>9</v>
      </c>
      <c r="D279" s="34" t="s">
        <v>3</v>
      </c>
      <c r="E279" s="34" t="s">
        <v>377</v>
      </c>
      <c r="F279" s="34" t="s">
        <v>94</v>
      </c>
      <c r="G279" s="37">
        <f>1600+1500+700.1</f>
        <v>3800.1</v>
      </c>
      <c r="H279" s="39">
        <v>3068.82</v>
      </c>
      <c r="I279" s="17">
        <f t="shared" si="17"/>
        <v>80.75629588695034</v>
      </c>
    </row>
    <row r="280" spans="1:9" ht="45">
      <c r="A280" s="33" t="s">
        <v>234</v>
      </c>
      <c r="B280" s="98"/>
      <c r="C280" s="34" t="s">
        <v>9</v>
      </c>
      <c r="D280" s="34" t="s">
        <v>3</v>
      </c>
      <c r="E280" s="34" t="s">
        <v>378</v>
      </c>
      <c r="F280" s="34"/>
      <c r="G280" s="37">
        <f>G281</f>
        <v>25489.3</v>
      </c>
      <c r="H280" s="39">
        <f>H281</f>
        <v>24163.428</v>
      </c>
      <c r="I280" s="17">
        <f t="shared" si="17"/>
        <v>94.7983192947629</v>
      </c>
    </row>
    <row r="281" spans="1:9" ht="33.75">
      <c r="A281" s="35" t="s">
        <v>143</v>
      </c>
      <c r="B281" s="98"/>
      <c r="C281" s="34" t="s">
        <v>9</v>
      </c>
      <c r="D281" s="34" t="s">
        <v>3</v>
      </c>
      <c r="E281" s="34" t="s">
        <v>378</v>
      </c>
      <c r="F281" s="34" t="s">
        <v>92</v>
      </c>
      <c r="G281" s="37">
        <f>G282</f>
        <v>25489.3</v>
      </c>
      <c r="H281" s="39">
        <f>H282</f>
        <v>24163.428</v>
      </c>
      <c r="I281" s="17">
        <f t="shared" si="17"/>
        <v>94.7983192947629</v>
      </c>
    </row>
    <row r="282" spans="1:9" ht="12.75">
      <c r="A282" s="35" t="s">
        <v>93</v>
      </c>
      <c r="B282" s="98"/>
      <c r="C282" s="34" t="s">
        <v>9</v>
      </c>
      <c r="D282" s="34" t="s">
        <v>3</v>
      </c>
      <c r="E282" s="34" t="s">
        <v>378</v>
      </c>
      <c r="F282" s="34" t="s">
        <v>94</v>
      </c>
      <c r="G282" s="37">
        <v>25489.3</v>
      </c>
      <c r="H282" s="28">
        <v>24163.428</v>
      </c>
      <c r="I282" s="17">
        <f t="shared" si="17"/>
        <v>94.7983192947629</v>
      </c>
    </row>
    <row r="283" spans="1:9" ht="33.75">
      <c r="A283" s="33" t="s">
        <v>235</v>
      </c>
      <c r="B283" s="98"/>
      <c r="C283" s="34" t="s">
        <v>9</v>
      </c>
      <c r="D283" s="34" t="s">
        <v>3</v>
      </c>
      <c r="E283" s="34" t="s">
        <v>379</v>
      </c>
      <c r="F283" s="26"/>
      <c r="G283" s="75">
        <f>G284</f>
        <v>0</v>
      </c>
      <c r="H283" s="39">
        <f>H284</f>
        <v>0</v>
      </c>
      <c r="I283" s="17">
        <v>0</v>
      </c>
    </row>
    <row r="284" spans="1:9" ht="22.5">
      <c r="A284" s="35" t="s">
        <v>71</v>
      </c>
      <c r="B284" s="98"/>
      <c r="C284" s="34" t="s">
        <v>9</v>
      </c>
      <c r="D284" s="34" t="s">
        <v>3</v>
      </c>
      <c r="E284" s="34" t="s">
        <v>379</v>
      </c>
      <c r="F284" s="34" t="s">
        <v>74</v>
      </c>
      <c r="G284" s="75">
        <f>G285</f>
        <v>0</v>
      </c>
      <c r="H284" s="39">
        <f>H285</f>
        <v>0</v>
      </c>
      <c r="I284" s="17">
        <v>0</v>
      </c>
    </row>
    <row r="285" spans="1:9" ht="33.75">
      <c r="A285" s="35" t="s">
        <v>72</v>
      </c>
      <c r="B285" s="98"/>
      <c r="C285" s="34" t="s">
        <v>9</v>
      </c>
      <c r="D285" s="34" t="s">
        <v>3</v>
      </c>
      <c r="E285" s="34" t="s">
        <v>379</v>
      </c>
      <c r="F285" s="34" t="s">
        <v>73</v>
      </c>
      <c r="G285" s="75">
        <v>0</v>
      </c>
      <c r="H285" s="41">
        <v>0</v>
      </c>
      <c r="I285" s="17">
        <v>0</v>
      </c>
    </row>
    <row r="286" spans="1:9" ht="22.5">
      <c r="A286" s="33" t="s">
        <v>236</v>
      </c>
      <c r="B286" s="98"/>
      <c r="C286" s="34" t="s">
        <v>9</v>
      </c>
      <c r="D286" s="34" t="s">
        <v>3</v>
      </c>
      <c r="E286" s="34" t="s">
        <v>380</v>
      </c>
      <c r="F286" s="65"/>
      <c r="G286" s="76">
        <f>G287</f>
        <v>0</v>
      </c>
      <c r="H286" s="41">
        <f>H287</f>
        <v>0</v>
      </c>
      <c r="I286" s="17">
        <v>0</v>
      </c>
    </row>
    <row r="287" spans="1:9" ht="33.75">
      <c r="A287" s="35" t="s">
        <v>143</v>
      </c>
      <c r="B287" s="98"/>
      <c r="C287" s="34" t="s">
        <v>9</v>
      </c>
      <c r="D287" s="34" t="s">
        <v>3</v>
      </c>
      <c r="E287" s="34" t="s">
        <v>380</v>
      </c>
      <c r="F287" s="65" t="s">
        <v>92</v>
      </c>
      <c r="G287" s="76">
        <f>G288</f>
        <v>0</v>
      </c>
      <c r="H287" s="39">
        <f>H288</f>
        <v>0</v>
      </c>
      <c r="I287" s="17">
        <v>0</v>
      </c>
    </row>
    <row r="288" spans="1:9" ht="12.75">
      <c r="A288" s="35" t="s">
        <v>93</v>
      </c>
      <c r="B288" s="98"/>
      <c r="C288" s="34" t="s">
        <v>9</v>
      </c>
      <c r="D288" s="34" t="s">
        <v>3</v>
      </c>
      <c r="E288" s="34" t="s">
        <v>380</v>
      </c>
      <c r="F288" s="65" t="s">
        <v>94</v>
      </c>
      <c r="G288" s="76">
        <f>799.3-799.3</f>
        <v>0</v>
      </c>
      <c r="H288" s="39">
        <v>0</v>
      </c>
      <c r="I288" s="17">
        <v>0</v>
      </c>
    </row>
    <row r="289" spans="1:9" ht="56.25">
      <c r="A289" s="33" t="s">
        <v>237</v>
      </c>
      <c r="B289" s="98"/>
      <c r="C289" s="34" t="s">
        <v>9</v>
      </c>
      <c r="D289" s="34" t="s">
        <v>3</v>
      </c>
      <c r="E289" s="34" t="s">
        <v>381</v>
      </c>
      <c r="F289" s="65"/>
      <c r="G289" s="76">
        <f>G290</f>
        <v>2000.8</v>
      </c>
      <c r="H289" s="39">
        <f>H290</f>
        <v>2000.76</v>
      </c>
      <c r="I289" s="17">
        <f t="shared" si="17"/>
        <v>99.99800079968013</v>
      </c>
    </row>
    <row r="290" spans="1:9" ht="22.5">
      <c r="A290" s="35" t="s">
        <v>71</v>
      </c>
      <c r="B290" s="98"/>
      <c r="C290" s="34" t="s">
        <v>9</v>
      </c>
      <c r="D290" s="34" t="s">
        <v>3</v>
      </c>
      <c r="E290" s="34" t="s">
        <v>381</v>
      </c>
      <c r="F290" s="34" t="s">
        <v>74</v>
      </c>
      <c r="G290" s="76">
        <f>G291</f>
        <v>2000.8</v>
      </c>
      <c r="H290" s="40">
        <f>H291</f>
        <v>2000.76</v>
      </c>
      <c r="I290" s="17">
        <f t="shared" si="17"/>
        <v>99.99800079968013</v>
      </c>
    </row>
    <row r="291" spans="1:9" ht="33.75">
      <c r="A291" s="35" t="s">
        <v>72</v>
      </c>
      <c r="B291" s="98"/>
      <c r="C291" s="34" t="s">
        <v>9</v>
      </c>
      <c r="D291" s="34" t="s">
        <v>3</v>
      </c>
      <c r="E291" s="34" t="s">
        <v>381</v>
      </c>
      <c r="F291" s="34" t="s">
        <v>73</v>
      </c>
      <c r="G291" s="76">
        <v>2000.8</v>
      </c>
      <c r="H291" s="31">
        <v>2000.76</v>
      </c>
      <c r="I291" s="17">
        <f t="shared" si="17"/>
        <v>99.99800079968013</v>
      </c>
    </row>
    <row r="292" spans="1:9" ht="22.5">
      <c r="A292" s="33" t="s">
        <v>238</v>
      </c>
      <c r="B292" s="98"/>
      <c r="C292" s="34" t="s">
        <v>9</v>
      </c>
      <c r="D292" s="34" t="s">
        <v>3</v>
      </c>
      <c r="E292" s="34" t="s">
        <v>382</v>
      </c>
      <c r="F292" s="65"/>
      <c r="G292" s="76">
        <v>200</v>
      </c>
      <c r="H292" s="31">
        <f>H293</f>
        <v>119.25</v>
      </c>
      <c r="I292" s="17">
        <f t="shared" si="17"/>
        <v>59.62499999999999</v>
      </c>
    </row>
    <row r="293" spans="1:9" ht="22.5">
      <c r="A293" s="35" t="s">
        <v>71</v>
      </c>
      <c r="B293" s="98"/>
      <c r="C293" s="34" t="s">
        <v>9</v>
      </c>
      <c r="D293" s="34" t="s">
        <v>3</v>
      </c>
      <c r="E293" s="34" t="s">
        <v>382</v>
      </c>
      <c r="F293" s="65" t="s">
        <v>74</v>
      </c>
      <c r="G293" s="76">
        <v>200</v>
      </c>
      <c r="H293" s="40">
        <f>H294</f>
        <v>119.25</v>
      </c>
      <c r="I293" s="17">
        <f t="shared" si="17"/>
        <v>59.62499999999999</v>
      </c>
    </row>
    <row r="294" spans="1:9" ht="33.75">
      <c r="A294" s="35" t="s">
        <v>72</v>
      </c>
      <c r="B294" s="98"/>
      <c r="C294" s="34" t="s">
        <v>9</v>
      </c>
      <c r="D294" s="34" t="s">
        <v>3</v>
      </c>
      <c r="E294" s="34" t="s">
        <v>382</v>
      </c>
      <c r="F294" s="65" t="s">
        <v>73</v>
      </c>
      <c r="G294" s="76">
        <v>200</v>
      </c>
      <c r="H294" s="40">
        <v>119.25</v>
      </c>
      <c r="I294" s="17">
        <f t="shared" si="17"/>
        <v>59.62499999999999</v>
      </c>
    </row>
    <row r="295" spans="1:9" ht="33.75">
      <c r="A295" s="33" t="s">
        <v>239</v>
      </c>
      <c r="B295" s="98"/>
      <c r="C295" s="34" t="s">
        <v>9</v>
      </c>
      <c r="D295" s="34" t="s">
        <v>3</v>
      </c>
      <c r="E295" s="34" t="s">
        <v>383</v>
      </c>
      <c r="F295" s="65"/>
      <c r="G295" s="76">
        <f>G296</f>
        <v>0</v>
      </c>
      <c r="H295" s="40">
        <f>H296</f>
        <v>0</v>
      </c>
      <c r="I295" s="17">
        <v>0</v>
      </c>
    </row>
    <row r="296" spans="1:9" ht="33.75">
      <c r="A296" s="35" t="s">
        <v>143</v>
      </c>
      <c r="B296" s="98"/>
      <c r="C296" s="34" t="s">
        <v>9</v>
      </c>
      <c r="D296" s="34" t="s">
        <v>3</v>
      </c>
      <c r="E296" s="34" t="s">
        <v>383</v>
      </c>
      <c r="F296" s="65" t="s">
        <v>92</v>
      </c>
      <c r="G296" s="76">
        <f>G297</f>
        <v>0</v>
      </c>
      <c r="H296" s="40">
        <f>H297</f>
        <v>0</v>
      </c>
      <c r="I296" s="17">
        <v>0</v>
      </c>
    </row>
    <row r="297" spans="1:9" ht="12.75">
      <c r="A297" s="35" t="s">
        <v>93</v>
      </c>
      <c r="B297" s="98"/>
      <c r="C297" s="34" t="s">
        <v>9</v>
      </c>
      <c r="D297" s="34" t="s">
        <v>3</v>
      </c>
      <c r="E297" s="34" t="s">
        <v>383</v>
      </c>
      <c r="F297" s="65" t="s">
        <v>94</v>
      </c>
      <c r="G297" s="76">
        <v>0</v>
      </c>
      <c r="H297" s="40">
        <v>0</v>
      </c>
      <c r="I297" s="17">
        <v>0</v>
      </c>
    </row>
    <row r="298" spans="1:9" ht="45">
      <c r="A298" s="33" t="s">
        <v>240</v>
      </c>
      <c r="B298" s="98"/>
      <c r="C298" s="34" t="s">
        <v>9</v>
      </c>
      <c r="D298" s="34" t="s">
        <v>3</v>
      </c>
      <c r="E298" s="34" t="s">
        <v>384</v>
      </c>
      <c r="F298" s="65"/>
      <c r="G298" s="77">
        <f aca="true" t="shared" si="21" ref="G298:H300">G299</f>
        <v>4210</v>
      </c>
      <c r="H298" s="40">
        <f t="shared" si="21"/>
        <v>3446.475</v>
      </c>
      <c r="I298" s="17">
        <f t="shared" si="17"/>
        <v>81.86401425178147</v>
      </c>
    </row>
    <row r="299" spans="1:9" ht="22.5">
      <c r="A299" s="33" t="s">
        <v>241</v>
      </c>
      <c r="B299" s="98"/>
      <c r="C299" s="34" t="s">
        <v>9</v>
      </c>
      <c r="D299" s="34" t="s">
        <v>3</v>
      </c>
      <c r="E299" s="34" t="s">
        <v>384</v>
      </c>
      <c r="F299" s="34"/>
      <c r="G299" s="37">
        <f t="shared" si="21"/>
        <v>4210</v>
      </c>
      <c r="H299" s="40">
        <f t="shared" si="21"/>
        <v>3446.475</v>
      </c>
      <c r="I299" s="17">
        <f t="shared" si="17"/>
        <v>81.86401425178147</v>
      </c>
    </row>
    <row r="300" spans="1:9" ht="22.5">
      <c r="A300" s="35" t="s">
        <v>71</v>
      </c>
      <c r="B300" s="98"/>
      <c r="C300" s="34" t="s">
        <v>9</v>
      </c>
      <c r="D300" s="34" t="s">
        <v>3</v>
      </c>
      <c r="E300" s="34" t="s">
        <v>384</v>
      </c>
      <c r="F300" s="34" t="s">
        <v>74</v>
      </c>
      <c r="G300" s="37">
        <f t="shared" si="21"/>
        <v>4210</v>
      </c>
      <c r="H300" s="40">
        <f t="shared" si="21"/>
        <v>3446.475</v>
      </c>
      <c r="I300" s="17">
        <f t="shared" si="17"/>
        <v>81.86401425178147</v>
      </c>
    </row>
    <row r="301" spans="1:9" ht="33.75">
      <c r="A301" s="35" t="s">
        <v>72</v>
      </c>
      <c r="B301" s="98"/>
      <c r="C301" s="34" t="s">
        <v>9</v>
      </c>
      <c r="D301" s="34" t="s">
        <v>3</v>
      </c>
      <c r="E301" s="34" t="s">
        <v>384</v>
      </c>
      <c r="F301" s="34" t="s">
        <v>73</v>
      </c>
      <c r="G301" s="37">
        <f>4000-3000+3210</f>
        <v>4210</v>
      </c>
      <c r="H301" s="40">
        <v>3446.475</v>
      </c>
      <c r="I301" s="17">
        <f t="shared" si="17"/>
        <v>81.86401425178147</v>
      </c>
    </row>
    <row r="302" spans="1:9" ht="33.75">
      <c r="A302" s="57" t="s">
        <v>242</v>
      </c>
      <c r="B302" s="98"/>
      <c r="C302" s="34" t="s">
        <v>9</v>
      </c>
      <c r="D302" s="34" t="s">
        <v>3</v>
      </c>
      <c r="E302" s="34" t="s">
        <v>385</v>
      </c>
      <c r="F302" s="37"/>
      <c r="G302" s="75">
        <f>G303+G306</f>
        <v>6080.54</v>
      </c>
      <c r="H302" s="75">
        <f>H303+H306</f>
        <v>6080.508</v>
      </c>
      <c r="I302" s="17">
        <f t="shared" si="17"/>
        <v>99.99947373095152</v>
      </c>
    </row>
    <row r="303" spans="1:9" ht="22.5">
      <c r="A303" s="58" t="s">
        <v>144</v>
      </c>
      <c r="B303" s="98"/>
      <c r="C303" s="34" t="s">
        <v>9</v>
      </c>
      <c r="D303" s="34" t="s">
        <v>3</v>
      </c>
      <c r="E303" s="34" t="s">
        <v>386</v>
      </c>
      <c r="F303" s="37"/>
      <c r="G303" s="78">
        <f>G304</f>
        <v>912.1</v>
      </c>
      <c r="H303" s="40">
        <f>H304</f>
        <v>912.08</v>
      </c>
      <c r="I303" s="17">
        <f t="shared" si="17"/>
        <v>99.9978072579761</v>
      </c>
    </row>
    <row r="304" spans="1:9" ht="22.5">
      <c r="A304" s="35" t="s">
        <v>71</v>
      </c>
      <c r="B304" s="98"/>
      <c r="C304" s="34" t="s">
        <v>9</v>
      </c>
      <c r="D304" s="34" t="s">
        <v>3</v>
      </c>
      <c r="E304" s="34" t="s">
        <v>386</v>
      </c>
      <c r="F304" s="34" t="s">
        <v>74</v>
      </c>
      <c r="G304" s="78">
        <f>G305</f>
        <v>912.1</v>
      </c>
      <c r="H304" s="40">
        <f>H305</f>
        <v>912.08</v>
      </c>
      <c r="I304" s="17">
        <f t="shared" si="17"/>
        <v>99.9978072579761</v>
      </c>
    </row>
    <row r="305" spans="1:9" ht="33.75">
      <c r="A305" s="35" t="s">
        <v>72</v>
      </c>
      <c r="B305" s="98"/>
      <c r="C305" s="34" t="s">
        <v>9</v>
      </c>
      <c r="D305" s="34" t="s">
        <v>3</v>
      </c>
      <c r="E305" s="34" t="s">
        <v>386</v>
      </c>
      <c r="F305" s="34" t="s">
        <v>73</v>
      </c>
      <c r="G305" s="78">
        <v>912.1</v>
      </c>
      <c r="H305" s="42">
        <v>912.08</v>
      </c>
      <c r="I305" s="17">
        <f t="shared" si="17"/>
        <v>99.9978072579761</v>
      </c>
    </row>
    <row r="306" spans="1:9" ht="33.75">
      <c r="A306" s="33" t="s">
        <v>145</v>
      </c>
      <c r="B306" s="98"/>
      <c r="C306" s="34" t="s">
        <v>9</v>
      </c>
      <c r="D306" s="34" t="s">
        <v>3</v>
      </c>
      <c r="E306" s="34" t="s">
        <v>387</v>
      </c>
      <c r="F306" s="34"/>
      <c r="G306" s="37">
        <f>G307</f>
        <v>5168.44</v>
      </c>
      <c r="H306" s="37">
        <f>H307</f>
        <v>5168.428</v>
      </c>
      <c r="I306" s="17">
        <f t="shared" si="17"/>
        <v>99.9997678216251</v>
      </c>
    </row>
    <row r="307" spans="1:9" ht="22.5">
      <c r="A307" s="35" t="s">
        <v>71</v>
      </c>
      <c r="B307" s="98"/>
      <c r="C307" s="34" t="s">
        <v>9</v>
      </c>
      <c r="D307" s="34" t="s">
        <v>3</v>
      </c>
      <c r="E307" s="34" t="s">
        <v>387</v>
      </c>
      <c r="F307" s="34" t="s">
        <v>74</v>
      </c>
      <c r="G307" s="37">
        <f>5287-118.56</f>
        <v>5168.44</v>
      </c>
      <c r="H307" s="40">
        <f>H308</f>
        <v>5168.428</v>
      </c>
      <c r="I307" s="17">
        <f t="shared" si="17"/>
        <v>99.9997678216251</v>
      </c>
    </row>
    <row r="308" spans="1:9" ht="33.75">
      <c r="A308" s="35" t="s">
        <v>72</v>
      </c>
      <c r="B308" s="98"/>
      <c r="C308" s="34" t="s">
        <v>9</v>
      </c>
      <c r="D308" s="34" t="s">
        <v>3</v>
      </c>
      <c r="E308" s="34" t="s">
        <v>387</v>
      </c>
      <c r="F308" s="34" t="s">
        <v>73</v>
      </c>
      <c r="G308" s="37">
        <v>5168.4</v>
      </c>
      <c r="H308" s="40">
        <v>5168.428</v>
      </c>
      <c r="I308" s="17">
        <f t="shared" si="17"/>
        <v>100.00054175373423</v>
      </c>
    </row>
    <row r="309" spans="1:9" ht="12.75">
      <c r="A309" s="48" t="s">
        <v>24</v>
      </c>
      <c r="B309" s="98"/>
      <c r="C309" s="34" t="s">
        <v>9</v>
      </c>
      <c r="D309" s="34" t="s">
        <v>4</v>
      </c>
      <c r="E309" s="34"/>
      <c r="F309" s="34"/>
      <c r="G309" s="37">
        <f>G359+G310+G345</f>
        <v>98401.5</v>
      </c>
      <c r="H309" s="37">
        <f>H359+H310+H345</f>
        <v>93376.36300000001</v>
      </c>
      <c r="I309" s="17">
        <f t="shared" si="17"/>
        <v>94.89323130236838</v>
      </c>
    </row>
    <row r="310" spans="1:9" ht="22.5">
      <c r="A310" s="35" t="s">
        <v>122</v>
      </c>
      <c r="B310" s="98"/>
      <c r="C310" s="34" t="s">
        <v>9</v>
      </c>
      <c r="D310" s="34" t="s">
        <v>4</v>
      </c>
      <c r="E310" s="34" t="s">
        <v>322</v>
      </c>
      <c r="F310" s="34"/>
      <c r="G310" s="37">
        <f>G311+G338</f>
        <v>57389.3</v>
      </c>
      <c r="H310" s="37">
        <f>H311+H338</f>
        <v>55445.378000000004</v>
      </c>
      <c r="I310" s="17">
        <f t="shared" si="17"/>
        <v>96.61274488449938</v>
      </c>
    </row>
    <row r="311" spans="1:9" ht="33.75">
      <c r="A311" s="33" t="s">
        <v>245</v>
      </c>
      <c r="B311" s="98"/>
      <c r="C311" s="34" t="s">
        <v>9</v>
      </c>
      <c r="D311" s="34" t="s">
        <v>4</v>
      </c>
      <c r="E311" s="34" t="s">
        <v>394</v>
      </c>
      <c r="F311" s="34"/>
      <c r="G311" s="37">
        <f>G312+G317+G320+G323+G326+G329+G332+G335</f>
        <v>49326.3</v>
      </c>
      <c r="H311" s="37">
        <f>H312+H317+H320+H323+H326+H329+H332+H335</f>
        <v>47382.378000000004</v>
      </c>
      <c r="I311" s="17">
        <f t="shared" si="17"/>
        <v>96.05905571672719</v>
      </c>
    </row>
    <row r="312" spans="1:9" ht="22.5">
      <c r="A312" s="33" t="s">
        <v>147</v>
      </c>
      <c r="B312" s="98"/>
      <c r="C312" s="34" t="s">
        <v>9</v>
      </c>
      <c r="D312" s="34" t="s">
        <v>4</v>
      </c>
      <c r="E312" s="34" t="s">
        <v>395</v>
      </c>
      <c r="F312" s="34"/>
      <c r="G312" s="37">
        <f>G313+G315</f>
        <v>29003.7</v>
      </c>
      <c r="H312" s="37">
        <f>H313+H315</f>
        <v>28329.673000000003</v>
      </c>
      <c r="I312" s="17">
        <f t="shared" si="17"/>
        <v>97.67606546750932</v>
      </c>
    </row>
    <row r="313" spans="1:9" ht="56.25">
      <c r="A313" s="35" t="s">
        <v>68</v>
      </c>
      <c r="B313" s="98"/>
      <c r="C313" s="34" t="s">
        <v>9</v>
      </c>
      <c r="D313" s="34" t="s">
        <v>4</v>
      </c>
      <c r="E313" s="34" t="s">
        <v>395</v>
      </c>
      <c r="F313" s="34" t="s">
        <v>70</v>
      </c>
      <c r="G313" s="37">
        <f>G314</f>
        <v>19436</v>
      </c>
      <c r="H313" s="40">
        <f>H314</f>
        <v>19368.38</v>
      </c>
      <c r="I313" s="17">
        <f t="shared" si="17"/>
        <v>99.65208890718256</v>
      </c>
    </row>
    <row r="314" spans="1:9" ht="22.5">
      <c r="A314" s="38" t="s">
        <v>90</v>
      </c>
      <c r="B314" s="98"/>
      <c r="C314" s="34" t="s">
        <v>9</v>
      </c>
      <c r="D314" s="34" t="s">
        <v>4</v>
      </c>
      <c r="E314" s="34" t="s">
        <v>395</v>
      </c>
      <c r="F314" s="34" t="s">
        <v>91</v>
      </c>
      <c r="G314" s="37">
        <v>19436</v>
      </c>
      <c r="H314" s="40">
        <f>14678.297+1.024+4689.059</f>
        <v>19368.38</v>
      </c>
      <c r="I314" s="17">
        <f t="shared" si="17"/>
        <v>99.65208890718256</v>
      </c>
    </row>
    <row r="315" spans="1:9" ht="22.5">
      <c r="A315" s="35" t="s">
        <v>71</v>
      </c>
      <c r="B315" s="98"/>
      <c r="C315" s="34" t="s">
        <v>9</v>
      </c>
      <c r="D315" s="34" t="s">
        <v>4</v>
      </c>
      <c r="E315" s="34" t="s">
        <v>395</v>
      </c>
      <c r="F315" s="34" t="s">
        <v>74</v>
      </c>
      <c r="G315" s="37">
        <f>G316</f>
        <v>9567.7</v>
      </c>
      <c r="H315" s="40">
        <f>H316</f>
        <v>8961.293</v>
      </c>
      <c r="I315" s="17">
        <f t="shared" si="17"/>
        <v>93.66193547038472</v>
      </c>
    </row>
    <row r="316" spans="1:9" ht="33.75">
      <c r="A316" s="35" t="s">
        <v>72</v>
      </c>
      <c r="B316" s="98"/>
      <c r="C316" s="34" t="s">
        <v>9</v>
      </c>
      <c r="D316" s="34" t="s">
        <v>4</v>
      </c>
      <c r="E316" s="34" t="s">
        <v>395</v>
      </c>
      <c r="F316" s="34" t="s">
        <v>73</v>
      </c>
      <c r="G316" s="37">
        <v>9567.7</v>
      </c>
      <c r="H316" s="40">
        <f>125.635+8835.658</f>
        <v>8961.293</v>
      </c>
      <c r="I316" s="17">
        <f t="shared" si="17"/>
        <v>93.66193547038472</v>
      </c>
    </row>
    <row r="317" spans="1:9" ht="12.75">
      <c r="A317" s="33" t="s">
        <v>248</v>
      </c>
      <c r="B317" s="98"/>
      <c r="C317" s="34" t="s">
        <v>9</v>
      </c>
      <c r="D317" s="34" t="s">
        <v>4</v>
      </c>
      <c r="E317" s="34" t="s">
        <v>396</v>
      </c>
      <c r="F317" s="34"/>
      <c r="G317" s="37">
        <f>G318</f>
        <v>0</v>
      </c>
      <c r="H317" s="40">
        <f>H318</f>
        <v>0</v>
      </c>
      <c r="I317" s="17">
        <v>0</v>
      </c>
    </row>
    <row r="318" spans="1:9" ht="22.5">
      <c r="A318" s="35" t="s">
        <v>71</v>
      </c>
      <c r="B318" s="98"/>
      <c r="C318" s="34" t="s">
        <v>9</v>
      </c>
      <c r="D318" s="34" t="s">
        <v>4</v>
      </c>
      <c r="E318" s="34" t="s">
        <v>396</v>
      </c>
      <c r="F318" s="34" t="s">
        <v>74</v>
      </c>
      <c r="G318" s="37">
        <f>G319</f>
        <v>0</v>
      </c>
      <c r="H318" s="40">
        <f>H319</f>
        <v>0</v>
      </c>
      <c r="I318" s="17">
        <v>0</v>
      </c>
    </row>
    <row r="319" spans="1:9" ht="33.75">
      <c r="A319" s="35" t="s">
        <v>72</v>
      </c>
      <c r="B319" s="98"/>
      <c r="C319" s="34" t="s">
        <v>9</v>
      </c>
      <c r="D319" s="34" t="s">
        <v>4</v>
      </c>
      <c r="E319" s="34" t="s">
        <v>396</v>
      </c>
      <c r="F319" s="34" t="s">
        <v>73</v>
      </c>
      <c r="G319" s="37">
        <f>450-450</f>
        <v>0</v>
      </c>
      <c r="H319" s="40">
        <v>0</v>
      </c>
      <c r="I319" s="17">
        <v>0</v>
      </c>
    </row>
    <row r="320" spans="1:9" ht="22.5">
      <c r="A320" s="33" t="s">
        <v>96</v>
      </c>
      <c r="B320" s="98"/>
      <c r="C320" s="34" t="s">
        <v>9</v>
      </c>
      <c r="D320" s="34" t="s">
        <v>4</v>
      </c>
      <c r="E320" s="34" t="s">
        <v>397</v>
      </c>
      <c r="F320" s="66"/>
      <c r="G320" s="37">
        <f>G321</f>
        <v>400</v>
      </c>
      <c r="H320" s="40">
        <f>H321</f>
        <v>388.787</v>
      </c>
      <c r="I320" s="17">
        <f t="shared" si="17"/>
        <v>97.19675</v>
      </c>
    </row>
    <row r="321" spans="1:9" ht="22.5">
      <c r="A321" s="35" t="s">
        <v>71</v>
      </c>
      <c r="B321" s="98"/>
      <c r="C321" s="34" t="s">
        <v>9</v>
      </c>
      <c r="D321" s="34" t="s">
        <v>4</v>
      </c>
      <c r="E321" s="34" t="s">
        <v>397</v>
      </c>
      <c r="F321" s="34" t="s">
        <v>74</v>
      </c>
      <c r="G321" s="37">
        <f>G322</f>
        <v>400</v>
      </c>
      <c r="H321" s="40">
        <f>H322</f>
        <v>388.787</v>
      </c>
      <c r="I321" s="17">
        <f t="shared" si="17"/>
        <v>97.19675</v>
      </c>
    </row>
    <row r="322" spans="1:9" ht="33.75">
      <c r="A322" s="35" t="s">
        <v>72</v>
      </c>
      <c r="B322" s="98"/>
      <c r="C322" s="34" t="s">
        <v>9</v>
      </c>
      <c r="D322" s="34" t="s">
        <v>4</v>
      </c>
      <c r="E322" s="34" t="s">
        <v>397</v>
      </c>
      <c r="F322" s="34" t="s">
        <v>73</v>
      </c>
      <c r="G322" s="37">
        <v>400</v>
      </c>
      <c r="H322" s="40">
        <v>388.787</v>
      </c>
      <c r="I322" s="17">
        <f t="shared" si="17"/>
        <v>97.19675</v>
      </c>
    </row>
    <row r="323" spans="1:9" ht="12.75">
      <c r="A323" s="33" t="s">
        <v>249</v>
      </c>
      <c r="B323" s="98"/>
      <c r="C323" s="34" t="s">
        <v>9</v>
      </c>
      <c r="D323" s="34" t="s">
        <v>4</v>
      </c>
      <c r="E323" s="34" t="s">
        <v>398</v>
      </c>
      <c r="F323" s="34"/>
      <c r="G323" s="37">
        <f>G324</f>
        <v>0</v>
      </c>
      <c r="H323" s="40">
        <f>H324</f>
        <v>0</v>
      </c>
      <c r="I323" s="17">
        <v>0</v>
      </c>
    </row>
    <row r="324" spans="1:9" ht="22.5">
      <c r="A324" s="35" t="s">
        <v>71</v>
      </c>
      <c r="B324" s="98"/>
      <c r="C324" s="34" t="s">
        <v>9</v>
      </c>
      <c r="D324" s="34" t="s">
        <v>4</v>
      </c>
      <c r="E324" s="34" t="s">
        <v>398</v>
      </c>
      <c r="F324" s="34" t="s">
        <v>74</v>
      </c>
      <c r="G324" s="37">
        <f>G325</f>
        <v>0</v>
      </c>
      <c r="H324" s="40">
        <f>H325</f>
        <v>0</v>
      </c>
      <c r="I324" s="17">
        <v>0</v>
      </c>
    </row>
    <row r="325" spans="1:9" ht="33.75">
      <c r="A325" s="35" t="s">
        <v>72</v>
      </c>
      <c r="B325" s="98"/>
      <c r="C325" s="34" t="s">
        <v>9</v>
      </c>
      <c r="D325" s="34" t="s">
        <v>4</v>
      </c>
      <c r="E325" s="34" t="s">
        <v>398</v>
      </c>
      <c r="F325" s="34" t="s">
        <v>73</v>
      </c>
      <c r="G325" s="37">
        <f>200-200</f>
        <v>0</v>
      </c>
      <c r="H325" s="40">
        <v>0</v>
      </c>
      <c r="I325" s="17">
        <v>0</v>
      </c>
    </row>
    <row r="326" spans="1:9" ht="22.5">
      <c r="A326" s="33" t="s">
        <v>148</v>
      </c>
      <c r="B326" s="98"/>
      <c r="C326" s="34" t="s">
        <v>9</v>
      </c>
      <c r="D326" s="34" t="s">
        <v>4</v>
      </c>
      <c r="E326" s="34" t="s">
        <v>399</v>
      </c>
      <c r="F326" s="34"/>
      <c r="G326" s="37">
        <f>G327</f>
        <v>19652.7</v>
      </c>
      <c r="H326" s="40">
        <f>H327</f>
        <v>18397.357</v>
      </c>
      <c r="I326" s="17">
        <f t="shared" si="17"/>
        <v>93.61236369557363</v>
      </c>
    </row>
    <row r="327" spans="1:9" ht="22.5">
      <c r="A327" s="35" t="s">
        <v>71</v>
      </c>
      <c r="B327" s="98"/>
      <c r="C327" s="34" t="s">
        <v>9</v>
      </c>
      <c r="D327" s="34" t="s">
        <v>4</v>
      </c>
      <c r="E327" s="34" t="s">
        <v>399</v>
      </c>
      <c r="F327" s="34" t="s">
        <v>74</v>
      </c>
      <c r="G327" s="37">
        <f>G328</f>
        <v>19652.7</v>
      </c>
      <c r="H327" s="30">
        <f>H328</f>
        <v>18397.357</v>
      </c>
      <c r="I327" s="17">
        <f t="shared" si="17"/>
        <v>93.61236369557363</v>
      </c>
    </row>
    <row r="328" spans="1:9" ht="33.75">
      <c r="A328" s="35" t="s">
        <v>72</v>
      </c>
      <c r="B328" s="98"/>
      <c r="C328" s="34" t="s">
        <v>9</v>
      </c>
      <c r="D328" s="34" t="s">
        <v>4</v>
      </c>
      <c r="E328" s="34" t="s">
        <v>399</v>
      </c>
      <c r="F328" s="34" t="s">
        <v>73</v>
      </c>
      <c r="G328" s="37">
        <v>19652.7</v>
      </c>
      <c r="H328" s="40">
        <v>18397.357</v>
      </c>
      <c r="I328" s="17">
        <f t="shared" si="17"/>
        <v>93.61236369557363</v>
      </c>
    </row>
    <row r="329" spans="1:9" ht="12.75">
      <c r="A329" s="33" t="s">
        <v>95</v>
      </c>
      <c r="B329" s="98"/>
      <c r="C329" s="34" t="s">
        <v>9</v>
      </c>
      <c r="D329" s="34" t="s">
        <v>4</v>
      </c>
      <c r="E329" s="34" t="s">
        <v>400</v>
      </c>
      <c r="F329" s="34"/>
      <c r="G329" s="37">
        <f>G330</f>
        <v>0</v>
      </c>
      <c r="H329" s="40">
        <f>H330</f>
        <v>0</v>
      </c>
      <c r="I329" s="17">
        <v>0</v>
      </c>
    </row>
    <row r="330" spans="1:9" ht="22.5">
      <c r="A330" s="35" t="s">
        <v>71</v>
      </c>
      <c r="B330" s="98"/>
      <c r="C330" s="34" t="s">
        <v>9</v>
      </c>
      <c r="D330" s="34" t="s">
        <v>4</v>
      </c>
      <c r="E330" s="34" t="s">
        <v>400</v>
      </c>
      <c r="F330" s="34" t="s">
        <v>74</v>
      </c>
      <c r="G330" s="37">
        <f>G331</f>
        <v>0</v>
      </c>
      <c r="H330" s="40">
        <f>H331</f>
        <v>0</v>
      </c>
      <c r="I330" s="17">
        <v>0</v>
      </c>
    </row>
    <row r="331" spans="1:9" ht="33.75">
      <c r="A331" s="35" t="s">
        <v>72</v>
      </c>
      <c r="B331" s="98"/>
      <c r="C331" s="34" t="s">
        <v>9</v>
      </c>
      <c r="D331" s="34" t="s">
        <v>4</v>
      </c>
      <c r="E331" s="34" t="s">
        <v>400</v>
      </c>
      <c r="F331" s="34" t="s">
        <v>73</v>
      </c>
      <c r="G331" s="37">
        <f>150-150</f>
        <v>0</v>
      </c>
      <c r="H331" s="40">
        <v>0</v>
      </c>
      <c r="I331" s="17">
        <v>0</v>
      </c>
    </row>
    <row r="332" spans="1:9" ht="22.5">
      <c r="A332" s="33" t="s">
        <v>250</v>
      </c>
      <c r="B332" s="98"/>
      <c r="C332" s="34" t="s">
        <v>9</v>
      </c>
      <c r="D332" s="34" t="s">
        <v>4</v>
      </c>
      <c r="E332" s="34" t="s">
        <v>401</v>
      </c>
      <c r="F332" s="34"/>
      <c r="G332" s="37">
        <f>G333</f>
        <v>79.9</v>
      </c>
      <c r="H332" s="40">
        <f>H333</f>
        <v>79.91</v>
      </c>
      <c r="I332" s="17">
        <f t="shared" si="17"/>
        <v>100.01251564455569</v>
      </c>
    </row>
    <row r="333" spans="1:9" ht="22.5">
      <c r="A333" s="35" t="s">
        <v>71</v>
      </c>
      <c r="B333" s="98"/>
      <c r="C333" s="34" t="s">
        <v>9</v>
      </c>
      <c r="D333" s="34" t="s">
        <v>4</v>
      </c>
      <c r="E333" s="34" t="s">
        <v>401</v>
      </c>
      <c r="F333" s="34" t="s">
        <v>74</v>
      </c>
      <c r="G333" s="37">
        <f>G334</f>
        <v>79.9</v>
      </c>
      <c r="H333" s="40">
        <f>H334</f>
        <v>79.91</v>
      </c>
      <c r="I333" s="17">
        <f t="shared" si="17"/>
        <v>100.01251564455569</v>
      </c>
    </row>
    <row r="334" spans="1:9" ht="33.75">
      <c r="A334" s="35" t="s">
        <v>72</v>
      </c>
      <c r="B334" s="98"/>
      <c r="C334" s="34" t="s">
        <v>9</v>
      </c>
      <c r="D334" s="34" t="s">
        <v>4</v>
      </c>
      <c r="E334" s="34" t="s">
        <v>401</v>
      </c>
      <c r="F334" s="34" t="s">
        <v>73</v>
      </c>
      <c r="G334" s="37">
        <v>79.9</v>
      </c>
      <c r="H334" s="40">
        <v>79.91</v>
      </c>
      <c r="I334" s="17">
        <f t="shared" si="17"/>
        <v>100.01251564455569</v>
      </c>
    </row>
    <row r="335" spans="1:9" ht="45">
      <c r="A335" s="33" t="s">
        <v>251</v>
      </c>
      <c r="B335" s="98"/>
      <c r="C335" s="34" t="s">
        <v>9</v>
      </c>
      <c r="D335" s="34" t="s">
        <v>4</v>
      </c>
      <c r="E335" s="34" t="s">
        <v>402</v>
      </c>
      <c r="F335" s="34"/>
      <c r="G335" s="37">
        <f>G336</f>
        <v>190</v>
      </c>
      <c r="H335" s="30">
        <f>H336</f>
        <v>186.651</v>
      </c>
      <c r="I335" s="17">
        <f t="shared" si="17"/>
        <v>98.23736842105264</v>
      </c>
    </row>
    <row r="336" spans="1:9" ht="22.5">
      <c r="A336" s="35" t="s">
        <v>71</v>
      </c>
      <c r="B336" s="98"/>
      <c r="C336" s="34" t="s">
        <v>9</v>
      </c>
      <c r="D336" s="34" t="s">
        <v>4</v>
      </c>
      <c r="E336" s="34" t="s">
        <v>402</v>
      </c>
      <c r="F336" s="34" t="s">
        <v>74</v>
      </c>
      <c r="G336" s="37">
        <f>G337</f>
        <v>190</v>
      </c>
      <c r="H336" s="30">
        <f>H337</f>
        <v>186.651</v>
      </c>
      <c r="I336" s="17">
        <f t="shared" si="17"/>
        <v>98.23736842105264</v>
      </c>
    </row>
    <row r="337" spans="1:9" ht="33.75">
      <c r="A337" s="35" t="s">
        <v>72</v>
      </c>
      <c r="B337" s="98"/>
      <c r="C337" s="34" t="s">
        <v>9</v>
      </c>
      <c r="D337" s="34" t="s">
        <v>4</v>
      </c>
      <c r="E337" s="34" t="s">
        <v>402</v>
      </c>
      <c r="F337" s="34" t="s">
        <v>73</v>
      </c>
      <c r="G337" s="37">
        <v>190</v>
      </c>
      <c r="H337" s="40">
        <v>186.651</v>
      </c>
      <c r="I337" s="17">
        <f t="shared" si="17"/>
        <v>98.23736842105264</v>
      </c>
    </row>
    <row r="338" spans="1:9" ht="45">
      <c r="A338" s="35" t="s">
        <v>252</v>
      </c>
      <c r="B338" s="98"/>
      <c r="C338" s="34" t="s">
        <v>9</v>
      </c>
      <c r="D338" s="34" t="s">
        <v>4</v>
      </c>
      <c r="E338" s="34" t="s">
        <v>403</v>
      </c>
      <c r="F338" s="34"/>
      <c r="G338" s="37">
        <f>G339+G342</f>
        <v>8063</v>
      </c>
      <c r="H338" s="37">
        <f>H339+H342</f>
        <v>8063</v>
      </c>
      <c r="I338" s="17">
        <f t="shared" si="17"/>
        <v>100</v>
      </c>
    </row>
    <row r="339" spans="1:9" ht="22.5">
      <c r="A339" s="33" t="s">
        <v>253</v>
      </c>
      <c r="B339" s="98"/>
      <c r="C339" s="34" t="s">
        <v>9</v>
      </c>
      <c r="D339" s="34" t="s">
        <v>4</v>
      </c>
      <c r="E339" s="34" t="s">
        <v>404</v>
      </c>
      <c r="F339" s="34"/>
      <c r="G339" s="37">
        <f>G340</f>
        <v>7970</v>
      </c>
      <c r="H339" s="29">
        <f>H340</f>
        <v>7970</v>
      </c>
      <c r="I339" s="17">
        <f t="shared" si="17"/>
        <v>100</v>
      </c>
    </row>
    <row r="340" spans="1:9" ht="22.5">
      <c r="A340" s="35" t="s">
        <v>71</v>
      </c>
      <c r="B340" s="98"/>
      <c r="C340" s="34" t="s">
        <v>9</v>
      </c>
      <c r="D340" s="34" t="s">
        <v>4</v>
      </c>
      <c r="E340" s="34" t="s">
        <v>404</v>
      </c>
      <c r="F340" s="34" t="s">
        <v>74</v>
      </c>
      <c r="G340" s="37">
        <f>G341</f>
        <v>7970</v>
      </c>
      <c r="H340" s="29">
        <f>H341</f>
        <v>7970</v>
      </c>
      <c r="I340" s="17">
        <f t="shared" si="17"/>
        <v>100</v>
      </c>
    </row>
    <row r="341" spans="1:9" ht="33.75">
      <c r="A341" s="35" t="s">
        <v>72</v>
      </c>
      <c r="B341" s="98"/>
      <c r="C341" s="34" t="s">
        <v>9</v>
      </c>
      <c r="D341" s="34" t="s">
        <v>4</v>
      </c>
      <c r="E341" s="34" t="s">
        <v>404</v>
      </c>
      <c r="F341" s="34" t="s">
        <v>73</v>
      </c>
      <c r="G341" s="37">
        <f>2000+5670+300</f>
        <v>7970</v>
      </c>
      <c r="H341" s="40">
        <v>7970</v>
      </c>
      <c r="I341" s="17">
        <f t="shared" si="17"/>
        <v>100</v>
      </c>
    </row>
    <row r="342" spans="1:9" ht="22.5">
      <c r="A342" s="33" t="s">
        <v>149</v>
      </c>
      <c r="B342" s="98"/>
      <c r="C342" s="34" t="s">
        <v>9</v>
      </c>
      <c r="D342" s="34" t="s">
        <v>4</v>
      </c>
      <c r="E342" s="34" t="s">
        <v>405</v>
      </c>
      <c r="F342" s="34"/>
      <c r="G342" s="37">
        <f>G343</f>
        <v>93</v>
      </c>
      <c r="H342" s="29">
        <f>H343</f>
        <v>93</v>
      </c>
      <c r="I342" s="17">
        <f t="shared" si="17"/>
        <v>100</v>
      </c>
    </row>
    <row r="343" spans="1:9" ht="22.5">
      <c r="A343" s="35" t="s">
        <v>71</v>
      </c>
      <c r="B343" s="98"/>
      <c r="C343" s="34" t="s">
        <v>9</v>
      </c>
      <c r="D343" s="34" t="s">
        <v>4</v>
      </c>
      <c r="E343" s="34" t="s">
        <v>405</v>
      </c>
      <c r="F343" s="34" t="s">
        <v>74</v>
      </c>
      <c r="G343" s="37">
        <f>G344</f>
        <v>93</v>
      </c>
      <c r="H343" s="40">
        <f>H344</f>
        <v>93</v>
      </c>
      <c r="I343" s="17">
        <f t="shared" si="17"/>
        <v>100</v>
      </c>
    </row>
    <row r="344" spans="1:9" ht="33.75">
      <c r="A344" s="35" t="s">
        <v>72</v>
      </c>
      <c r="B344" s="98"/>
      <c r="C344" s="34" t="s">
        <v>9</v>
      </c>
      <c r="D344" s="34" t="s">
        <v>4</v>
      </c>
      <c r="E344" s="34" t="s">
        <v>405</v>
      </c>
      <c r="F344" s="34" t="s">
        <v>73</v>
      </c>
      <c r="G344" s="37">
        <v>93</v>
      </c>
      <c r="H344" s="40">
        <v>93</v>
      </c>
      <c r="I344" s="17">
        <f t="shared" si="17"/>
        <v>100</v>
      </c>
    </row>
    <row r="345" spans="1:9" ht="33.75">
      <c r="A345" s="35" t="s">
        <v>136</v>
      </c>
      <c r="B345" s="98"/>
      <c r="C345" s="34" t="s">
        <v>9</v>
      </c>
      <c r="D345" s="34" t="s">
        <v>4</v>
      </c>
      <c r="E345" s="34" t="s">
        <v>362</v>
      </c>
      <c r="F345" s="34"/>
      <c r="G345" s="37">
        <f>G346+G353</f>
        <v>7588.6</v>
      </c>
      <c r="H345" s="37">
        <f>H346+H353</f>
        <v>7529.134</v>
      </c>
      <c r="I345" s="17">
        <f t="shared" si="17"/>
        <v>99.21637719737501</v>
      </c>
    </row>
    <row r="346" spans="1:9" ht="45">
      <c r="A346" s="35" t="s">
        <v>254</v>
      </c>
      <c r="B346" s="98"/>
      <c r="C346" s="34" t="s">
        <v>9</v>
      </c>
      <c r="D346" s="34" t="s">
        <v>4</v>
      </c>
      <c r="E346" s="34" t="s">
        <v>406</v>
      </c>
      <c r="F346" s="34"/>
      <c r="G346" s="37">
        <f>G347+G350</f>
        <v>1600</v>
      </c>
      <c r="H346" s="37">
        <f>H347+H350</f>
        <v>1585.805</v>
      </c>
      <c r="I346" s="17">
        <f t="shared" si="17"/>
        <v>99.1128125</v>
      </c>
    </row>
    <row r="347" spans="1:9" ht="33.75">
      <c r="A347" s="33" t="s">
        <v>255</v>
      </c>
      <c r="B347" s="98"/>
      <c r="C347" s="34" t="s">
        <v>9</v>
      </c>
      <c r="D347" s="34" t="s">
        <v>4</v>
      </c>
      <c r="E347" s="34" t="s">
        <v>407</v>
      </c>
      <c r="F347" s="34"/>
      <c r="G347" s="37">
        <f>G348</f>
        <v>0</v>
      </c>
      <c r="H347" s="40">
        <f>H348</f>
        <v>0</v>
      </c>
      <c r="I347" s="17">
        <v>0</v>
      </c>
    </row>
    <row r="348" spans="1:9" ht="33.75">
      <c r="A348" s="35" t="s">
        <v>143</v>
      </c>
      <c r="B348" s="98"/>
      <c r="C348" s="34" t="s">
        <v>9</v>
      </c>
      <c r="D348" s="34" t="s">
        <v>4</v>
      </c>
      <c r="E348" s="34" t="s">
        <v>407</v>
      </c>
      <c r="F348" s="34" t="s">
        <v>92</v>
      </c>
      <c r="G348" s="37">
        <f>G349</f>
        <v>0</v>
      </c>
      <c r="H348" s="40">
        <f>H349</f>
        <v>0</v>
      </c>
      <c r="I348" s="17">
        <v>0</v>
      </c>
    </row>
    <row r="349" spans="1:9" ht="12.75">
      <c r="A349" s="35" t="s">
        <v>93</v>
      </c>
      <c r="B349" s="98"/>
      <c r="C349" s="34" t="s">
        <v>9</v>
      </c>
      <c r="D349" s="34" t="s">
        <v>4</v>
      </c>
      <c r="E349" s="34" t="s">
        <v>407</v>
      </c>
      <c r="F349" s="34" t="s">
        <v>94</v>
      </c>
      <c r="G349" s="37">
        <f>1000-1000</f>
        <v>0</v>
      </c>
      <c r="H349" s="40">
        <v>0</v>
      </c>
      <c r="I349" s="17">
        <v>0</v>
      </c>
    </row>
    <row r="350" spans="1:9" ht="22.5">
      <c r="A350" s="33" t="s">
        <v>256</v>
      </c>
      <c r="B350" s="98"/>
      <c r="C350" s="34" t="s">
        <v>9</v>
      </c>
      <c r="D350" s="34" t="s">
        <v>4</v>
      </c>
      <c r="E350" s="34" t="s">
        <v>408</v>
      </c>
      <c r="F350" s="34"/>
      <c r="G350" s="37">
        <f>G351</f>
        <v>1600</v>
      </c>
      <c r="H350" s="40">
        <f>H351</f>
        <v>1585.805</v>
      </c>
      <c r="I350" s="17">
        <f t="shared" si="17"/>
        <v>99.1128125</v>
      </c>
    </row>
    <row r="351" spans="1:9" ht="22.5">
      <c r="A351" s="35" t="s">
        <v>71</v>
      </c>
      <c r="B351" s="98"/>
      <c r="C351" s="34" t="s">
        <v>9</v>
      </c>
      <c r="D351" s="34" t="s">
        <v>4</v>
      </c>
      <c r="E351" s="34" t="s">
        <v>408</v>
      </c>
      <c r="F351" s="34" t="s">
        <v>74</v>
      </c>
      <c r="G351" s="37">
        <f>G352</f>
        <v>1600</v>
      </c>
      <c r="H351" s="40">
        <f>H352</f>
        <v>1585.805</v>
      </c>
      <c r="I351" s="17">
        <f t="shared" si="17"/>
        <v>99.1128125</v>
      </c>
    </row>
    <row r="352" spans="1:9" ht="33.75">
      <c r="A352" s="35" t="s">
        <v>72</v>
      </c>
      <c r="B352" s="98"/>
      <c r="C352" s="34" t="s">
        <v>9</v>
      </c>
      <c r="D352" s="34" t="s">
        <v>4</v>
      </c>
      <c r="E352" s="34" t="s">
        <v>408</v>
      </c>
      <c r="F352" s="34" t="s">
        <v>73</v>
      </c>
      <c r="G352" s="37">
        <f>1000+600</f>
        <v>1600</v>
      </c>
      <c r="H352" s="40">
        <v>1585.805</v>
      </c>
      <c r="I352" s="17">
        <f t="shared" si="17"/>
        <v>99.1128125</v>
      </c>
    </row>
    <row r="353" spans="1:9" ht="22.5">
      <c r="A353" s="33" t="s">
        <v>257</v>
      </c>
      <c r="B353" s="98"/>
      <c r="C353" s="34" t="s">
        <v>9</v>
      </c>
      <c r="D353" s="34" t="s">
        <v>4</v>
      </c>
      <c r="E353" s="34" t="s">
        <v>409</v>
      </c>
      <c r="F353" s="34"/>
      <c r="G353" s="37">
        <f>G354</f>
        <v>5988.6</v>
      </c>
      <c r="H353" s="40">
        <f>H354</f>
        <v>5943.329</v>
      </c>
      <c r="I353" s="17">
        <f t="shared" si="17"/>
        <v>99.24404702267641</v>
      </c>
    </row>
    <row r="354" spans="1:9" ht="12.75">
      <c r="A354" s="33" t="s">
        <v>258</v>
      </c>
      <c r="B354" s="98"/>
      <c r="C354" s="34" t="s">
        <v>9</v>
      </c>
      <c r="D354" s="34" t="s">
        <v>4</v>
      </c>
      <c r="E354" s="34" t="s">
        <v>410</v>
      </c>
      <c r="F354" s="34"/>
      <c r="G354" s="37">
        <f>G355+G357</f>
        <v>5988.6</v>
      </c>
      <c r="H354" s="37">
        <f>H355+H357</f>
        <v>5943.329</v>
      </c>
      <c r="I354" s="17">
        <f t="shared" si="17"/>
        <v>99.24404702267641</v>
      </c>
    </row>
    <row r="355" spans="1:9" ht="56.25">
      <c r="A355" s="35" t="s">
        <v>68</v>
      </c>
      <c r="B355" s="98"/>
      <c r="C355" s="34" t="s">
        <v>9</v>
      </c>
      <c r="D355" s="34" t="s">
        <v>4</v>
      </c>
      <c r="E355" s="34" t="s">
        <v>410</v>
      </c>
      <c r="F355" s="34" t="s">
        <v>70</v>
      </c>
      <c r="G355" s="37">
        <f>G356</f>
        <v>4279.6</v>
      </c>
      <c r="H355" s="40">
        <f>H356</f>
        <v>4234.579</v>
      </c>
      <c r="I355" s="17">
        <f t="shared" si="17"/>
        <v>98.94800915973454</v>
      </c>
    </row>
    <row r="356" spans="1:9" ht="22.5">
      <c r="A356" s="38" t="s">
        <v>90</v>
      </c>
      <c r="B356" s="98"/>
      <c r="C356" s="34" t="s">
        <v>9</v>
      </c>
      <c r="D356" s="34" t="s">
        <v>4</v>
      </c>
      <c r="E356" s="34" t="s">
        <v>410</v>
      </c>
      <c r="F356" s="34" t="s">
        <v>91</v>
      </c>
      <c r="G356" s="37">
        <v>4279.6</v>
      </c>
      <c r="H356" s="30">
        <f>1038.655+3195.924</f>
        <v>4234.579</v>
      </c>
      <c r="I356" s="17">
        <f t="shared" si="17"/>
        <v>98.94800915973454</v>
      </c>
    </row>
    <row r="357" spans="1:9" ht="22.5">
      <c r="A357" s="35" t="s">
        <v>71</v>
      </c>
      <c r="B357" s="98"/>
      <c r="C357" s="34" t="s">
        <v>9</v>
      </c>
      <c r="D357" s="34" t="s">
        <v>4</v>
      </c>
      <c r="E357" s="34" t="s">
        <v>410</v>
      </c>
      <c r="F357" s="34" t="s">
        <v>74</v>
      </c>
      <c r="G357" s="37">
        <f>G358</f>
        <v>1709</v>
      </c>
      <c r="H357" s="40">
        <f>H358</f>
        <v>1708.75</v>
      </c>
      <c r="I357" s="17">
        <f t="shared" si="17"/>
        <v>99.98537156231716</v>
      </c>
    </row>
    <row r="358" spans="1:9" ht="33.75">
      <c r="A358" s="35" t="s">
        <v>72</v>
      </c>
      <c r="B358" s="98"/>
      <c r="C358" s="34" t="s">
        <v>9</v>
      </c>
      <c r="D358" s="34" t="s">
        <v>4</v>
      </c>
      <c r="E358" s="34" t="s">
        <v>410</v>
      </c>
      <c r="F358" s="34" t="s">
        <v>73</v>
      </c>
      <c r="G358" s="37">
        <v>1709</v>
      </c>
      <c r="H358" s="40">
        <f>1661+47.75</f>
        <v>1708.75</v>
      </c>
      <c r="I358" s="17">
        <f t="shared" si="17"/>
        <v>99.98537156231716</v>
      </c>
    </row>
    <row r="359" spans="1:9" ht="45">
      <c r="A359" s="35" t="s">
        <v>229</v>
      </c>
      <c r="B359" s="98"/>
      <c r="C359" s="34" t="s">
        <v>9</v>
      </c>
      <c r="D359" s="34" t="s">
        <v>4</v>
      </c>
      <c r="E359" s="34" t="s">
        <v>371</v>
      </c>
      <c r="F359" s="34"/>
      <c r="G359" s="37">
        <f>G360+G367</f>
        <v>33423.6</v>
      </c>
      <c r="H359" s="37">
        <f>H360+H367</f>
        <v>30401.851000000002</v>
      </c>
      <c r="I359" s="17">
        <f t="shared" si="17"/>
        <v>90.95923539056237</v>
      </c>
    </row>
    <row r="360" spans="1:9" ht="33.75">
      <c r="A360" s="35" t="s">
        <v>243</v>
      </c>
      <c r="B360" s="98"/>
      <c r="C360" s="34" t="s">
        <v>9</v>
      </c>
      <c r="D360" s="34" t="s">
        <v>4</v>
      </c>
      <c r="E360" s="34" t="s">
        <v>388</v>
      </c>
      <c r="F360" s="34"/>
      <c r="G360" s="37">
        <f>G363+G364</f>
        <v>28027</v>
      </c>
      <c r="H360" s="37">
        <f>H363+H364</f>
        <v>26461.309</v>
      </c>
      <c r="I360" s="17">
        <f t="shared" si="17"/>
        <v>94.41363328219218</v>
      </c>
    </row>
    <row r="361" spans="1:9" ht="22.5">
      <c r="A361" s="33" t="s">
        <v>146</v>
      </c>
      <c r="B361" s="98"/>
      <c r="C361" s="34" t="s">
        <v>9</v>
      </c>
      <c r="D361" s="34" t="s">
        <v>4</v>
      </c>
      <c r="E361" s="34" t="s">
        <v>389</v>
      </c>
      <c r="F361" s="34"/>
      <c r="G361" s="37">
        <f>G362</f>
        <v>24307</v>
      </c>
      <c r="H361" s="37">
        <f>H362</f>
        <v>22822.881</v>
      </c>
      <c r="I361" s="17">
        <f t="shared" si="17"/>
        <v>93.89427325461803</v>
      </c>
    </row>
    <row r="362" spans="1:9" ht="22.5">
      <c r="A362" s="35" t="s">
        <v>71</v>
      </c>
      <c r="B362" s="98"/>
      <c r="C362" s="34" t="s">
        <v>9</v>
      </c>
      <c r="D362" s="34" t="s">
        <v>4</v>
      </c>
      <c r="E362" s="34" t="s">
        <v>389</v>
      </c>
      <c r="F362" s="34" t="s">
        <v>74</v>
      </c>
      <c r="G362" s="37">
        <f>G363</f>
        <v>24307</v>
      </c>
      <c r="H362" s="40">
        <f>H363</f>
        <v>22822.881</v>
      </c>
      <c r="I362" s="17">
        <f aca="true" t="shared" si="22" ref="I362:I443">H362/G362*100</f>
        <v>93.89427325461803</v>
      </c>
    </row>
    <row r="363" spans="1:9" ht="33.75">
      <c r="A363" s="35" t="s">
        <v>72</v>
      </c>
      <c r="B363" s="98"/>
      <c r="C363" s="34" t="s">
        <v>9</v>
      </c>
      <c r="D363" s="34" t="s">
        <v>4</v>
      </c>
      <c r="E363" s="34" t="s">
        <v>389</v>
      </c>
      <c r="F363" s="34" t="s">
        <v>73</v>
      </c>
      <c r="G363" s="37">
        <v>24307</v>
      </c>
      <c r="H363" s="40">
        <v>22822.881</v>
      </c>
      <c r="I363" s="17">
        <f t="shared" si="22"/>
        <v>93.89427325461803</v>
      </c>
    </row>
    <row r="364" spans="1:9" ht="12.75">
      <c r="A364" s="33" t="s">
        <v>244</v>
      </c>
      <c r="B364" s="98"/>
      <c r="C364" s="34" t="s">
        <v>9</v>
      </c>
      <c r="D364" s="34" t="s">
        <v>4</v>
      </c>
      <c r="E364" s="34" t="s">
        <v>390</v>
      </c>
      <c r="F364" s="34"/>
      <c r="G364" s="37">
        <f>G365</f>
        <v>3720</v>
      </c>
      <c r="H364" s="37">
        <f>H365</f>
        <v>3638.428</v>
      </c>
      <c r="I364" s="17">
        <f t="shared" si="22"/>
        <v>97.80720430107527</v>
      </c>
    </row>
    <row r="365" spans="1:9" ht="22.5">
      <c r="A365" s="35" t="s">
        <v>71</v>
      </c>
      <c r="B365" s="98"/>
      <c r="C365" s="34" t="s">
        <v>9</v>
      </c>
      <c r="D365" s="34" t="s">
        <v>4</v>
      </c>
      <c r="E365" s="34" t="s">
        <v>390</v>
      </c>
      <c r="F365" s="34" t="s">
        <v>74</v>
      </c>
      <c r="G365" s="37">
        <f>G366</f>
        <v>3720</v>
      </c>
      <c r="H365" s="40">
        <f>H366</f>
        <v>3638.428</v>
      </c>
      <c r="I365" s="17">
        <f t="shared" si="22"/>
        <v>97.80720430107527</v>
      </c>
    </row>
    <row r="366" spans="1:9" ht="33.75">
      <c r="A366" s="35" t="s">
        <v>72</v>
      </c>
      <c r="B366" s="98"/>
      <c r="C366" s="34" t="s">
        <v>9</v>
      </c>
      <c r="D366" s="34" t="s">
        <v>4</v>
      </c>
      <c r="E366" s="34" t="s">
        <v>390</v>
      </c>
      <c r="F366" s="34" t="s">
        <v>73</v>
      </c>
      <c r="G366" s="37">
        <v>3720</v>
      </c>
      <c r="H366" s="30">
        <v>3638.428</v>
      </c>
      <c r="I366" s="17">
        <f t="shared" si="22"/>
        <v>97.80720430107527</v>
      </c>
    </row>
    <row r="367" spans="1:9" ht="33.75">
      <c r="A367" s="33" t="s">
        <v>245</v>
      </c>
      <c r="B367" s="98"/>
      <c r="C367" s="34" t="s">
        <v>9</v>
      </c>
      <c r="D367" s="34" t="s">
        <v>4</v>
      </c>
      <c r="E367" s="34" t="s">
        <v>391</v>
      </c>
      <c r="F367" s="34"/>
      <c r="G367" s="37">
        <f>G368+G371</f>
        <v>5396.6</v>
      </c>
      <c r="H367" s="37">
        <f>H368+H371</f>
        <v>3940.542</v>
      </c>
      <c r="I367" s="17">
        <f t="shared" si="22"/>
        <v>73.01897491012859</v>
      </c>
    </row>
    <row r="368" spans="1:9" ht="12.75">
      <c r="A368" s="33" t="s">
        <v>246</v>
      </c>
      <c r="B368" s="98"/>
      <c r="C368" s="34" t="s">
        <v>9</v>
      </c>
      <c r="D368" s="34" t="s">
        <v>4</v>
      </c>
      <c r="E368" s="34" t="s">
        <v>392</v>
      </c>
      <c r="F368" s="34"/>
      <c r="G368" s="37">
        <f>G369</f>
        <v>4200</v>
      </c>
      <c r="H368" s="37">
        <f>H369</f>
        <v>2754.308</v>
      </c>
      <c r="I368" s="17">
        <f t="shared" si="22"/>
        <v>65.5787619047619</v>
      </c>
    </row>
    <row r="369" spans="1:9" ht="33.75">
      <c r="A369" s="35" t="s">
        <v>142</v>
      </c>
      <c r="B369" s="98"/>
      <c r="C369" s="34" t="s">
        <v>9</v>
      </c>
      <c r="D369" s="34" t="s">
        <v>4</v>
      </c>
      <c r="E369" s="34" t="s">
        <v>392</v>
      </c>
      <c r="F369" s="34" t="s">
        <v>92</v>
      </c>
      <c r="G369" s="37">
        <f>G370</f>
        <v>4200</v>
      </c>
      <c r="H369" s="37">
        <f>H370</f>
        <v>2754.308</v>
      </c>
      <c r="I369" s="17">
        <f>H369/G369*100</f>
        <v>65.5787619047619</v>
      </c>
    </row>
    <row r="370" spans="1:9" ht="12.75">
      <c r="A370" s="35" t="s">
        <v>93</v>
      </c>
      <c r="B370" s="98"/>
      <c r="C370" s="34" t="s">
        <v>9</v>
      </c>
      <c r="D370" s="34" t="s">
        <v>4</v>
      </c>
      <c r="E370" s="34" t="s">
        <v>392</v>
      </c>
      <c r="F370" s="34" t="s">
        <v>94</v>
      </c>
      <c r="G370" s="37">
        <f>6200-1000-1000</f>
        <v>4200</v>
      </c>
      <c r="H370" s="40">
        <v>2754.308</v>
      </c>
      <c r="I370" s="17">
        <f>H370/G370*100</f>
        <v>65.5787619047619</v>
      </c>
    </row>
    <row r="371" spans="1:9" ht="12.75">
      <c r="A371" s="33" t="s">
        <v>247</v>
      </c>
      <c r="B371" s="98"/>
      <c r="C371" s="34" t="s">
        <v>9</v>
      </c>
      <c r="D371" s="34" t="s">
        <v>4</v>
      </c>
      <c r="E371" s="34" t="s">
        <v>393</v>
      </c>
      <c r="F371" s="34"/>
      <c r="G371" s="37">
        <f>G372</f>
        <v>1196.6</v>
      </c>
      <c r="H371" s="37">
        <f>H372</f>
        <v>1186.234</v>
      </c>
      <c r="I371" s="17">
        <f>H371/G371*100</f>
        <v>99.13371218452282</v>
      </c>
    </row>
    <row r="372" spans="1:9" ht="22.5">
      <c r="A372" s="35" t="s">
        <v>71</v>
      </c>
      <c r="B372" s="98"/>
      <c r="C372" s="34" t="s">
        <v>9</v>
      </c>
      <c r="D372" s="34" t="s">
        <v>4</v>
      </c>
      <c r="E372" s="34" t="s">
        <v>393</v>
      </c>
      <c r="F372" s="34" t="s">
        <v>74</v>
      </c>
      <c r="G372" s="37">
        <f>G373</f>
        <v>1196.6</v>
      </c>
      <c r="H372" s="29">
        <f>H373</f>
        <v>1186.234</v>
      </c>
      <c r="I372" s="17">
        <f>H372/G372*100</f>
        <v>99.13371218452282</v>
      </c>
    </row>
    <row r="373" spans="1:9" ht="33.75">
      <c r="A373" s="35" t="s">
        <v>72</v>
      </c>
      <c r="B373" s="98"/>
      <c r="C373" s="34" t="s">
        <v>9</v>
      </c>
      <c r="D373" s="34" t="s">
        <v>4</v>
      </c>
      <c r="E373" s="34" t="s">
        <v>393</v>
      </c>
      <c r="F373" s="34" t="s">
        <v>73</v>
      </c>
      <c r="G373" s="37">
        <v>1196.6</v>
      </c>
      <c r="H373" s="29">
        <v>1186.234</v>
      </c>
      <c r="I373" s="17">
        <f>H373/G373*100</f>
        <v>99.13371218452282</v>
      </c>
    </row>
    <row r="374" spans="1:9" ht="12.75">
      <c r="A374" s="53" t="s">
        <v>34</v>
      </c>
      <c r="B374" s="98"/>
      <c r="C374" s="63" t="s">
        <v>10</v>
      </c>
      <c r="D374" s="34"/>
      <c r="E374" s="34"/>
      <c r="F374" s="34"/>
      <c r="G374" s="74">
        <f>G375</f>
        <v>22291.4</v>
      </c>
      <c r="H374" s="32">
        <f>H375</f>
        <v>21337.532</v>
      </c>
      <c r="I374" s="16">
        <f t="shared" si="22"/>
        <v>95.7209147922517</v>
      </c>
    </row>
    <row r="375" spans="1:9" ht="22.5">
      <c r="A375" s="33" t="s">
        <v>35</v>
      </c>
      <c r="B375" s="98"/>
      <c r="C375" s="34" t="s">
        <v>10</v>
      </c>
      <c r="D375" s="34" t="s">
        <v>10</v>
      </c>
      <c r="E375" s="34"/>
      <c r="F375" s="34"/>
      <c r="G375" s="37">
        <f>G376</f>
        <v>22291.4</v>
      </c>
      <c r="H375" s="37">
        <f>H376</f>
        <v>21337.532</v>
      </c>
      <c r="I375" s="17">
        <f t="shared" si="22"/>
        <v>95.7209147922517</v>
      </c>
    </row>
    <row r="376" spans="1:9" ht="22.5">
      <c r="A376" s="35" t="s">
        <v>150</v>
      </c>
      <c r="B376" s="98"/>
      <c r="C376" s="34" t="s">
        <v>10</v>
      </c>
      <c r="D376" s="34" t="s">
        <v>10</v>
      </c>
      <c r="E376" s="34" t="s">
        <v>411</v>
      </c>
      <c r="F376" s="34"/>
      <c r="G376" s="37">
        <f>G377+G394+G398</f>
        <v>22291.4</v>
      </c>
      <c r="H376" s="37">
        <f>H377+H394+H398</f>
        <v>21337.532</v>
      </c>
      <c r="I376" s="17">
        <f t="shared" si="22"/>
        <v>95.7209147922517</v>
      </c>
    </row>
    <row r="377" spans="1:9" ht="67.5">
      <c r="A377" s="33" t="s">
        <v>259</v>
      </c>
      <c r="B377" s="98"/>
      <c r="C377" s="34" t="s">
        <v>10</v>
      </c>
      <c r="D377" s="34" t="s">
        <v>10</v>
      </c>
      <c r="E377" s="34" t="s">
        <v>412</v>
      </c>
      <c r="F377" s="34"/>
      <c r="G377" s="37">
        <f>G378+G381+G388+G391</f>
        <v>22216.100000000002</v>
      </c>
      <c r="H377" s="37">
        <f>H378+H381+H388+H391</f>
        <v>21267.232</v>
      </c>
      <c r="I377" s="17">
        <f t="shared" si="22"/>
        <v>95.72891731672075</v>
      </c>
    </row>
    <row r="378" spans="1:9" ht="22.5">
      <c r="A378" s="33" t="s">
        <v>151</v>
      </c>
      <c r="B378" s="98"/>
      <c r="C378" s="34" t="s">
        <v>10</v>
      </c>
      <c r="D378" s="34" t="s">
        <v>10</v>
      </c>
      <c r="E378" s="34" t="s">
        <v>413</v>
      </c>
      <c r="F378" s="34"/>
      <c r="G378" s="37">
        <f>G379</f>
        <v>1290.9</v>
      </c>
      <c r="H378" s="37">
        <f>H379</f>
        <v>1290.801</v>
      </c>
      <c r="I378" s="17">
        <f t="shared" si="22"/>
        <v>99.99233093190796</v>
      </c>
    </row>
    <row r="379" spans="1:9" ht="22.5">
      <c r="A379" s="35" t="s">
        <v>71</v>
      </c>
      <c r="B379" s="98"/>
      <c r="C379" s="34" t="s">
        <v>10</v>
      </c>
      <c r="D379" s="34" t="s">
        <v>10</v>
      </c>
      <c r="E379" s="34" t="s">
        <v>413</v>
      </c>
      <c r="F379" s="34" t="s">
        <v>74</v>
      </c>
      <c r="G379" s="37">
        <f>G380</f>
        <v>1290.9</v>
      </c>
      <c r="H379" s="40">
        <f>H380</f>
        <v>1290.801</v>
      </c>
      <c r="I379" s="17">
        <f t="shared" si="22"/>
        <v>99.99233093190796</v>
      </c>
    </row>
    <row r="380" spans="1:9" ht="33.75">
      <c r="A380" s="35" t="s">
        <v>72</v>
      </c>
      <c r="B380" s="98"/>
      <c r="C380" s="34" t="s">
        <v>10</v>
      </c>
      <c r="D380" s="34" t="s">
        <v>10</v>
      </c>
      <c r="E380" s="34" t="s">
        <v>413</v>
      </c>
      <c r="F380" s="34" t="s">
        <v>73</v>
      </c>
      <c r="G380" s="37">
        <v>1290.9</v>
      </c>
      <c r="H380" s="29">
        <v>1290.801</v>
      </c>
      <c r="I380" s="17">
        <f t="shared" si="22"/>
        <v>99.99233093190796</v>
      </c>
    </row>
    <row r="381" spans="1:9" ht="22.5">
      <c r="A381" s="33" t="s">
        <v>38</v>
      </c>
      <c r="B381" s="98"/>
      <c r="C381" s="34" t="s">
        <v>10</v>
      </c>
      <c r="D381" s="34" t="s">
        <v>10</v>
      </c>
      <c r="E381" s="34" t="s">
        <v>414</v>
      </c>
      <c r="F381" s="34"/>
      <c r="G381" s="37">
        <f>G382+G384+G386</f>
        <v>19825.2</v>
      </c>
      <c r="H381" s="37">
        <f>H382+H384+H386</f>
        <v>19526.927</v>
      </c>
      <c r="I381" s="17">
        <f t="shared" si="22"/>
        <v>98.49548554365151</v>
      </c>
    </row>
    <row r="382" spans="1:9" ht="56.25">
      <c r="A382" s="35" t="s">
        <v>68</v>
      </c>
      <c r="B382" s="98"/>
      <c r="C382" s="34" t="s">
        <v>10</v>
      </c>
      <c r="D382" s="34" t="s">
        <v>10</v>
      </c>
      <c r="E382" s="34" t="s">
        <v>414</v>
      </c>
      <c r="F382" s="34" t="s">
        <v>70</v>
      </c>
      <c r="G382" s="37">
        <f>G383</f>
        <v>16092.7</v>
      </c>
      <c r="H382" s="28">
        <f>H383</f>
        <v>15969.514</v>
      </c>
      <c r="I382" s="17">
        <f t="shared" si="22"/>
        <v>99.2345224853505</v>
      </c>
    </row>
    <row r="383" spans="1:9" ht="22.5">
      <c r="A383" s="38" t="s">
        <v>90</v>
      </c>
      <c r="B383" s="98"/>
      <c r="C383" s="34" t="s">
        <v>10</v>
      </c>
      <c r="D383" s="34" t="s">
        <v>10</v>
      </c>
      <c r="E383" s="34" t="s">
        <v>414</v>
      </c>
      <c r="F383" s="34" t="s">
        <v>91</v>
      </c>
      <c r="G383" s="37">
        <v>16092.7</v>
      </c>
      <c r="H383" s="40">
        <f>12313.23+2.592+3653.692</f>
        <v>15969.514</v>
      </c>
      <c r="I383" s="17">
        <f t="shared" si="22"/>
        <v>99.2345224853505</v>
      </c>
    </row>
    <row r="384" spans="1:9" ht="22.5">
      <c r="A384" s="35" t="s">
        <v>71</v>
      </c>
      <c r="B384" s="98"/>
      <c r="C384" s="34" t="s">
        <v>10</v>
      </c>
      <c r="D384" s="34" t="s">
        <v>10</v>
      </c>
      <c r="E384" s="34" t="s">
        <v>414</v>
      </c>
      <c r="F384" s="34" t="s">
        <v>74</v>
      </c>
      <c r="G384" s="37">
        <f>G385</f>
        <v>3719.6</v>
      </c>
      <c r="H384" s="37">
        <f>H385</f>
        <v>3544.553</v>
      </c>
      <c r="I384" s="17">
        <f t="shared" si="22"/>
        <v>95.29392945478008</v>
      </c>
    </row>
    <row r="385" spans="1:9" ht="33.75">
      <c r="A385" s="35" t="s">
        <v>72</v>
      </c>
      <c r="B385" s="98"/>
      <c r="C385" s="34" t="s">
        <v>10</v>
      </c>
      <c r="D385" s="34" t="s">
        <v>10</v>
      </c>
      <c r="E385" s="34" t="s">
        <v>414</v>
      </c>
      <c r="F385" s="34" t="s">
        <v>73</v>
      </c>
      <c r="G385" s="37">
        <v>3719.6</v>
      </c>
      <c r="H385" s="40">
        <f>2908.118+636.435</f>
        <v>3544.553</v>
      </c>
      <c r="I385" s="17">
        <f t="shared" si="22"/>
        <v>95.29392945478008</v>
      </c>
    </row>
    <row r="386" spans="1:9" ht="12.75">
      <c r="A386" s="35" t="s">
        <v>75</v>
      </c>
      <c r="B386" s="98"/>
      <c r="C386" s="34" t="s">
        <v>10</v>
      </c>
      <c r="D386" s="34" t="s">
        <v>10</v>
      </c>
      <c r="E386" s="34" t="s">
        <v>414</v>
      </c>
      <c r="F386" s="34" t="s">
        <v>76</v>
      </c>
      <c r="G386" s="37">
        <f>G387</f>
        <v>12.9</v>
      </c>
      <c r="H386" s="40">
        <f>H387</f>
        <v>12.86</v>
      </c>
      <c r="I386" s="17">
        <f t="shared" si="22"/>
        <v>99.68992248062015</v>
      </c>
    </row>
    <row r="387" spans="1:9" ht="12.75">
      <c r="A387" s="35" t="s">
        <v>77</v>
      </c>
      <c r="B387" s="98"/>
      <c r="C387" s="34" t="s">
        <v>10</v>
      </c>
      <c r="D387" s="34" t="s">
        <v>10</v>
      </c>
      <c r="E387" s="34" t="s">
        <v>414</v>
      </c>
      <c r="F387" s="34" t="s">
        <v>78</v>
      </c>
      <c r="G387" s="37">
        <v>12.9</v>
      </c>
      <c r="H387" s="40">
        <v>12.86</v>
      </c>
      <c r="I387" s="17">
        <f t="shared" si="22"/>
        <v>99.68992248062015</v>
      </c>
    </row>
    <row r="388" spans="1:9" ht="45">
      <c r="A388" s="33" t="s">
        <v>260</v>
      </c>
      <c r="B388" s="98"/>
      <c r="C388" s="34" t="s">
        <v>10</v>
      </c>
      <c r="D388" s="34" t="s">
        <v>10</v>
      </c>
      <c r="E388" s="34" t="s">
        <v>415</v>
      </c>
      <c r="F388" s="34"/>
      <c r="G388" s="37">
        <v>733</v>
      </c>
      <c r="H388" s="40">
        <f>H389</f>
        <v>292.178</v>
      </c>
      <c r="I388" s="17">
        <f t="shared" si="22"/>
        <v>39.860572987721696</v>
      </c>
    </row>
    <row r="389" spans="1:9" ht="56.25">
      <c r="A389" s="35" t="s">
        <v>68</v>
      </c>
      <c r="B389" s="98"/>
      <c r="C389" s="34" t="s">
        <v>10</v>
      </c>
      <c r="D389" s="34" t="s">
        <v>10</v>
      </c>
      <c r="E389" s="34" t="s">
        <v>415</v>
      </c>
      <c r="F389" s="34" t="s">
        <v>70</v>
      </c>
      <c r="G389" s="37">
        <f>G390</f>
        <v>733</v>
      </c>
      <c r="H389" s="40">
        <f>H390</f>
        <v>292.178</v>
      </c>
      <c r="I389" s="17">
        <f t="shared" si="22"/>
        <v>39.860572987721696</v>
      </c>
    </row>
    <row r="390" spans="1:9" ht="22.5">
      <c r="A390" s="38" t="s">
        <v>90</v>
      </c>
      <c r="B390" s="98"/>
      <c r="C390" s="34" t="s">
        <v>10</v>
      </c>
      <c r="D390" s="34" t="s">
        <v>10</v>
      </c>
      <c r="E390" s="34" t="s">
        <v>415</v>
      </c>
      <c r="F390" s="34" t="s">
        <v>91</v>
      </c>
      <c r="G390" s="37">
        <v>733</v>
      </c>
      <c r="H390" s="40">
        <f>67.417+224.761</f>
        <v>292.178</v>
      </c>
      <c r="I390" s="17">
        <f t="shared" si="22"/>
        <v>39.860572987721696</v>
      </c>
    </row>
    <row r="391" spans="1:9" ht="56.25">
      <c r="A391" s="33" t="s">
        <v>261</v>
      </c>
      <c r="B391" s="98"/>
      <c r="C391" s="34" t="s">
        <v>10</v>
      </c>
      <c r="D391" s="34" t="s">
        <v>10</v>
      </c>
      <c r="E391" s="34" t="s">
        <v>416</v>
      </c>
      <c r="F391" s="34"/>
      <c r="G391" s="37">
        <f>G392</f>
        <v>367</v>
      </c>
      <c r="H391" s="40">
        <f>H392</f>
        <v>157.32600000000002</v>
      </c>
      <c r="I391" s="17">
        <f t="shared" si="22"/>
        <v>42.868119891008185</v>
      </c>
    </row>
    <row r="392" spans="1:9" ht="56.25">
      <c r="A392" s="35" t="s">
        <v>68</v>
      </c>
      <c r="B392" s="98"/>
      <c r="C392" s="34" t="s">
        <v>10</v>
      </c>
      <c r="D392" s="34" t="s">
        <v>10</v>
      </c>
      <c r="E392" s="34" t="s">
        <v>416</v>
      </c>
      <c r="F392" s="34" t="s">
        <v>70</v>
      </c>
      <c r="G392" s="37">
        <f>G393</f>
        <v>367</v>
      </c>
      <c r="H392" s="40">
        <f>H393</f>
        <v>157.32600000000002</v>
      </c>
      <c r="I392" s="17">
        <f t="shared" si="22"/>
        <v>42.868119891008185</v>
      </c>
    </row>
    <row r="393" spans="1:9" ht="22.5">
      <c r="A393" s="38" t="s">
        <v>90</v>
      </c>
      <c r="B393" s="98"/>
      <c r="C393" s="34" t="s">
        <v>10</v>
      </c>
      <c r="D393" s="34" t="s">
        <v>10</v>
      </c>
      <c r="E393" s="34" t="s">
        <v>416</v>
      </c>
      <c r="F393" s="34" t="s">
        <v>91</v>
      </c>
      <c r="G393" s="37">
        <v>367</v>
      </c>
      <c r="H393" s="40">
        <f>121.025+36.301</f>
        <v>157.32600000000002</v>
      </c>
      <c r="I393" s="17">
        <f t="shared" si="22"/>
        <v>42.868119891008185</v>
      </c>
    </row>
    <row r="394" spans="1:9" ht="56.25">
      <c r="A394" s="33" t="s">
        <v>262</v>
      </c>
      <c r="B394" s="98"/>
      <c r="C394" s="34" t="s">
        <v>10</v>
      </c>
      <c r="D394" s="34" t="s">
        <v>10</v>
      </c>
      <c r="E394" s="34" t="s">
        <v>417</v>
      </c>
      <c r="F394" s="34"/>
      <c r="G394" s="37">
        <f aca="true" t="shared" si="23" ref="G394:H396">G395</f>
        <v>10</v>
      </c>
      <c r="H394" s="40">
        <f t="shared" si="23"/>
        <v>5</v>
      </c>
      <c r="I394" s="17">
        <f t="shared" si="22"/>
        <v>50</v>
      </c>
    </row>
    <row r="395" spans="1:9" ht="22.5">
      <c r="A395" s="33" t="s">
        <v>263</v>
      </c>
      <c r="B395" s="98"/>
      <c r="C395" s="34" t="s">
        <v>10</v>
      </c>
      <c r="D395" s="34" t="s">
        <v>10</v>
      </c>
      <c r="E395" s="34" t="s">
        <v>418</v>
      </c>
      <c r="F395" s="34"/>
      <c r="G395" s="37">
        <f t="shared" si="23"/>
        <v>10</v>
      </c>
      <c r="H395" s="40">
        <f t="shared" si="23"/>
        <v>5</v>
      </c>
      <c r="I395" s="17">
        <f t="shared" si="22"/>
        <v>50</v>
      </c>
    </row>
    <row r="396" spans="1:9" ht="22.5">
      <c r="A396" s="35" t="s">
        <v>71</v>
      </c>
      <c r="B396" s="98"/>
      <c r="C396" s="34" t="s">
        <v>10</v>
      </c>
      <c r="D396" s="34" t="s">
        <v>10</v>
      </c>
      <c r="E396" s="34" t="s">
        <v>418</v>
      </c>
      <c r="F396" s="34" t="s">
        <v>74</v>
      </c>
      <c r="G396" s="37">
        <f t="shared" si="23"/>
        <v>10</v>
      </c>
      <c r="H396" s="40">
        <f t="shared" si="23"/>
        <v>5</v>
      </c>
      <c r="I396" s="17">
        <f t="shared" si="22"/>
        <v>50</v>
      </c>
    </row>
    <row r="397" spans="1:9" ht="33.75">
      <c r="A397" s="35" t="s">
        <v>72</v>
      </c>
      <c r="B397" s="98"/>
      <c r="C397" s="34" t="s">
        <v>10</v>
      </c>
      <c r="D397" s="34" t="s">
        <v>10</v>
      </c>
      <c r="E397" s="34" t="s">
        <v>418</v>
      </c>
      <c r="F397" s="34" t="s">
        <v>73</v>
      </c>
      <c r="G397" s="37">
        <v>10</v>
      </c>
      <c r="H397" s="40">
        <v>5</v>
      </c>
      <c r="I397" s="17">
        <f t="shared" si="22"/>
        <v>50</v>
      </c>
    </row>
    <row r="398" spans="1:9" ht="56.25">
      <c r="A398" s="33" t="s">
        <v>264</v>
      </c>
      <c r="B398" s="98"/>
      <c r="C398" s="34" t="s">
        <v>10</v>
      </c>
      <c r="D398" s="34" t="s">
        <v>10</v>
      </c>
      <c r="E398" s="34" t="s">
        <v>419</v>
      </c>
      <c r="F398" s="34"/>
      <c r="G398" s="37">
        <f aca="true" t="shared" si="24" ref="G398:H400">G399</f>
        <v>65.3</v>
      </c>
      <c r="H398" s="37">
        <f t="shared" si="24"/>
        <v>65.3</v>
      </c>
      <c r="I398" s="17">
        <f t="shared" si="22"/>
        <v>100</v>
      </c>
    </row>
    <row r="399" spans="1:9" ht="22.5">
      <c r="A399" s="33" t="s">
        <v>265</v>
      </c>
      <c r="B399" s="98"/>
      <c r="C399" s="34" t="s">
        <v>10</v>
      </c>
      <c r="D399" s="34" t="s">
        <v>10</v>
      </c>
      <c r="E399" s="34" t="s">
        <v>420</v>
      </c>
      <c r="F399" s="34"/>
      <c r="G399" s="37">
        <f t="shared" si="24"/>
        <v>65.3</v>
      </c>
      <c r="H399" s="40">
        <f t="shared" si="24"/>
        <v>65.3</v>
      </c>
      <c r="I399" s="17">
        <f t="shared" si="22"/>
        <v>100</v>
      </c>
    </row>
    <row r="400" spans="1:9" ht="22.5">
      <c r="A400" s="35" t="s">
        <v>71</v>
      </c>
      <c r="B400" s="98"/>
      <c r="C400" s="34" t="s">
        <v>10</v>
      </c>
      <c r="D400" s="34" t="s">
        <v>10</v>
      </c>
      <c r="E400" s="34" t="s">
        <v>420</v>
      </c>
      <c r="F400" s="34" t="s">
        <v>74</v>
      </c>
      <c r="G400" s="37">
        <f t="shared" si="24"/>
        <v>65.3</v>
      </c>
      <c r="H400" s="40">
        <f t="shared" si="24"/>
        <v>65.3</v>
      </c>
      <c r="I400" s="17">
        <f t="shared" si="22"/>
        <v>100</v>
      </c>
    </row>
    <row r="401" spans="1:9" ht="33.75">
      <c r="A401" s="35" t="s">
        <v>72</v>
      </c>
      <c r="B401" s="98"/>
      <c r="C401" s="34" t="s">
        <v>10</v>
      </c>
      <c r="D401" s="34" t="s">
        <v>10</v>
      </c>
      <c r="E401" s="34" t="s">
        <v>420</v>
      </c>
      <c r="F401" s="34" t="s">
        <v>73</v>
      </c>
      <c r="G401" s="37">
        <v>65.3</v>
      </c>
      <c r="H401" s="40">
        <v>65.3</v>
      </c>
      <c r="I401" s="17">
        <f t="shared" si="22"/>
        <v>100</v>
      </c>
    </row>
    <row r="402" spans="1:9" ht="12.75">
      <c r="A402" s="53" t="s">
        <v>266</v>
      </c>
      <c r="B402" s="98"/>
      <c r="C402" s="63" t="s">
        <v>36</v>
      </c>
      <c r="D402" s="34"/>
      <c r="E402" s="34"/>
      <c r="F402" s="34"/>
      <c r="G402" s="74">
        <v>154480</v>
      </c>
      <c r="H402" s="74">
        <v>148902.5</v>
      </c>
      <c r="I402" s="16">
        <f t="shared" si="22"/>
        <v>96.3895002589332</v>
      </c>
    </row>
    <row r="403" spans="1:9" ht="12.75">
      <c r="A403" s="35" t="s">
        <v>37</v>
      </c>
      <c r="B403" s="98"/>
      <c r="C403" s="34" t="s">
        <v>36</v>
      </c>
      <c r="D403" s="34" t="s">
        <v>2</v>
      </c>
      <c r="E403" s="34"/>
      <c r="F403" s="34"/>
      <c r="G403" s="37">
        <f>G404+G465</f>
        <v>141616.09999999998</v>
      </c>
      <c r="H403" s="37">
        <f>H404+H465</f>
        <v>136078.39299999998</v>
      </c>
      <c r="I403" s="17">
        <f t="shared" si="22"/>
        <v>96.08963458250864</v>
      </c>
    </row>
    <row r="404" spans="1:9" ht="22.5">
      <c r="A404" s="35" t="s">
        <v>152</v>
      </c>
      <c r="B404" s="98"/>
      <c r="C404" s="34" t="s">
        <v>36</v>
      </c>
      <c r="D404" s="34" t="s">
        <v>2</v>
      </c>
      <c r="E404" s="34" t="s">
        <v>421</v>
      </c>
      <c r="F404" s="34"/>
      <c r="G404" s="37">
        <f>G405+G440+G450</f>
        <v>139661.69999999998</v>
      </c>
      <c r="H404" s="37">
        <f>H405+H440+H450</f>
        <v>134123.99899999998</v>
      </c>
      <c r="I404" s="17">
        <f t="shared" si="22"/>
        <v>96.03491794815615</v>
      </c>
    </row>
    <row r="405" spans="1:9" ht="45">
      <c r="A405" s="33" t="s">
        <v>267</v>
      </c>
      <c r="B405" s="98"/>
      <c r="C405" s="34" t="s">
        <v>36</v>
      </c>
      <c r="D405" s="34" t="s">
        <v>2</v>
      </c>
      <c r="E405" s="34" t="s">
        <v>422</v>
      </c>
      <c r="F405" s="34"/>
      <c r="G405" s="37">
        <f>G406+G409+G412+G419+G427+G424+G430+G435</f>
        <v>113469.49999999999</v>
      </c>
      <c r="H405" s="37">
        <f>H406+H409+H412+H419+H427+H424+H430+H435</f>
        <v>111160.359</v>
      </c>
      <c r="I405" s="17">
        <f t="shared" si="22"/>
        <v>97.96496767853917</v>
      </c>
    </row>
    <row r="406" spans="1:9" ht="22.5">
      <c r="A406" s="33" t="s">
        <v>153</v>
      </c>
      <c r="B406" s="98"/>
      <c r="C406" s="34" t="s">
        <v>36</v>
      </c>
      <c r="D406" s="34" t="s">
        <v>2</v>
      </c>
      <c r="E406" s="34" t="s">
        <v>423</v>
      </c>
      <c r="F406" s="34"/>
      <c r="G406" s="37">
        <f>G407</f>
        <v>6139</v>
      </c>
      <c r="H406" s="40">
        <f>H407</f>
        <v>6139.011</v>
      </c>
      <c r="I406" s="17">
        <f t="shared" si="22"/>
        <v>100.00017918227726</v>
      </c>
    </row>
    <row r="407" spans="1:9" ht="22.5">
      <c r="A407" s="35" t="s">
        <v>71</v>
      </c>
      <c r="B407" s="98"/>
      <c r="C407" s="34" t="s">
        <v>36</v>
      </c>
      <c r="D407" s="34" t="s">
        <v>2</v>
      </c>
      <c r="E407" s="34" t="s">
        <v>423</v>
      </c>
      <c r="F407" s="34" t="s">
        <v>74</v>
      </c>
      <c r="G407" s="37">
        <f>G408</f>
        <v>6139</v>
      </c>
      <c r="H407" s="40">
        <f>H408</f>
        <v>6139.011</v>
      </c>
      <c r="I407" s="17">
        <f t="shared" si="22"/>
        <v>100.00017918227726</v>
      </c>
    </row>
    <row r="408" spans="1:9" ht="33.75">
      <c r="A408" s="35" t="s">
        <v>72</v>
      </c>
      <c r="B408" s="98"/>
      <c r="C408" s="34" t="s">
        <v>36</v>
      </c>
      <c r="D408" s="34" t="s">
        <v>2</v>
      </c>
      <c r="E408" s="34" t="s">
        <v>423</v>
      </c>
      <c r="F408" s="34" t="s">
        <v>73</v>
      </c>
      <c r="G408" s="37">
        <v>6139</v>
      </c>
      <c r="H408" s="40">
        <v>6139.011</v>
      </c>
      <c r="I408" s="17">
        <f t="shared" si="22"/>
        <v>100.00017918227726</v>
      </c>
    </row>
    <row r="409" spans="1:9" ht="45">
      <c r="A409" s="33" t="s">
        <v>268</v>
      </c>
      <c r="B409" s="98"/>
      <c r="C409" s="34" t="s">
        <v>36</v>
      </c>
      <c r="D409" s="34" t="s">
        <v>2</v>
      </c>
      <c r="E409" s="34" t="s">
        <v>424</v>
      </c>
      <c r="F409" s="34"/>
      <c r="G409" s="37">
        <f>G410</f>
        <v>4500</v>
      </c>
      <c r="H409" s="37">
        <f>H410</f>
        <v>4500</v>
      </c>
      <c r="I409" s="17">
        <f t="shared" si="22"/>
        <v>100</v>
      </c>
    </row>
    <row r="410" spans="1:9" ht="12.75">
      <c r="A410" s="35" t="s">
        <v>87</v>
      </c>
      <c r="B410" s="98"/>
      <c r="C410" s="34" t="s">
        <v>36</v>
      </c>
      <c r="D410" s="34" t="s">
        <v>2</v>
      </c>
      <c r="E410" s="34" t="s">
        <v>424</v>
      </c>
      <c r="F410" s="34" t="s">
        <v>88</v>
      </c>
      <c r="G410" s="37">
        <f>G411</f>
        <v>4500</v>
      </c>
      <c r="H410" s="30">
        <f>H411</f>
        <v>4500</v>
      </c>
      <c r="I410" s="17">
        <f t="shared" si="22"/>
        <v>100</v>
      </c>
    </row>
    <row r="411" spans="1:9" ht="12.75">
      <c r="A411" s="48" t="s">
        <v>27</v>
      </c>
      <c r="B411" s="98"/>
      <c r="C411" s="34" t="s">
        <v>36</v>
      </c>
      <c r="D411" s="34" t="s">
        <v>2</v>
      </c>
      <c r="E411" s="34" t="s">
        <v>424</v>
      </c>
      <c r="F411" s="34" t="s">
        <v>65</v>
      </c>
      <c r="G411" s="37">
        <v>4500</v>
      </c>
      <c r="H411" s="30">
        <v>4500</v>
      </c>
      <c r="I411" s="17">
        <f t="shared" si="22"/>
        <v>100</v>
      </c>
    </row>
    <row r="412" spans="1:9" ht="22.5">
      <c r="A412" s="33" t="s">
        <v>154</v>
      </c>
      <c r="B412" s="98"/>
      <c r="C412" s="34" t="s">
        <v>36</v>
      </c>
      <c r="D412" s="34" t="s">
        <v>2</v>
      </c>
      <c r="E412" s="34" t="s">
        <v>425</v>
      </c>
      <c r="F412" s="34"/>
      <c r="G412" s="37">
        <f>G413+G415+G417</f>
        <v>96127.2</v>
      </c>
      <c r="H412" s="37">
        <f>H413+H415+H417</f>
        <v>93824.507</v>
      </c>
      <c r="I412" s="17">
        <f t="shared" si="22"/>
        <v>97.6045354488636</v>
      </c>
    </row>
    <row r="413" spans="1:9" ht="56.25">
      <c r="A413" s="35" t="s">
        <v>68</v>
      </c>
      <c r="B413" s="98"/>
      <c r="C413" s="34" t="s">
        <v>36</v>
      </c>
      <c r="D413" s="34" t="s">
        <v>2</v>
      </c>
      <c r="E413" s="34" t="s">
        <v>425</v>
      </c>
      <c r="F413" s="34" t="s">
        <v>70</v>
      </c>
      <c r="G413" s="37">
        <f>G414</f>
        <v>59772.5</v>
      </c>
      <c r="H413" s="40">
        <f>H414</f>
        <v>59592.257</v>
      </c>
      <c r="I413" s="17">
        <f t="shared" si="22"/>
        <v>99.69845162909364</v>
      </c>
    </row>
    <row r="414" spans="1:9" ht="22.5">
      <c r="A414" s="38" t="s">
        <v>90</v>
      </c>
      <c r="B414" s="98"/>
      <c r="C414" s="34" t="s">
        <v>36</v>
      </c>
      <c r="D414" s="34" t="s">
        <v>2</v>
      </c>
      <c r="E414" s="34" t="s">
        <v>425</v>
      </c>
      <c r="F414" s="34" t="s">
        <v>91</v>
      </c>
      <c r="G414" s="37">
        <v>59772.5</v>
      </c>
      <c r="H414" s="40">
        <f>45900.758+0.706+13690.793</f>
        <v>59592.257</v>
      </c>
      <c r="I414" s="17">
        <f t="shared" si="22"/>
        <v>99.69845162909364</v>
      </c>
    </row>
    <row r="415" spans="1:9" ht="22.5">
      <c r="A415" s="35" t="s">
        <v>71</v>
      </c>
      <c r="B415" s="98"/>
      <c r="C415" s="34" t="s">
        <v>36</v>
      </c>
      <c r="D415" s="34" t="s">
        <v>2</v>
      </c>
      <c r="E415" s="34" t="s">
        <v>425</v>
      </c>
      <c r="F415" s="34" t="s">
        <v>74</v>
      </c>
      <c r="G415" s="37">
        <f>G416</f>
        <v>35945</v>
      </c>
      <c r="H415" s="40">
        <f>H416</f>
        <v>33822.55</v>
      </c>
      <c r="I415" s="17">
        <f t="shared" si="22"/>
        <v>94.09528446237307</v>
      </c>
    </row>
    <row r="416" spans="1:9" ht="33.75">
      <c r="A416" s="35" t="s">
        <v>72</v>
      </c>
      <c r="B416" s="98"/>
      <c r="C416" s="34" t="s">
        <v>36</v>
      </c>
      <c r="D416" s="34" t="s">
        <v>2</v>
      </c>
      <c r="E416" s="34" t="s">
        <v>425</v>
      </c>
      <c r="F416" s="34" t="s">
        <v>73</v>
      </c>
      <c r="G416" s="37">
        <v>35945</v>
      </c>
      <c r="H416" s="40">
        <f>947.766+32874.784</f>
        <v>33822.55</v>
      </c>
      <c r="I416" s="17">
        <f t="shared" si="22"/>
        <v>94.09528446237307</v>
      </c>
    </row>
    <row r="417" spans="1:9" ht="12.75">
      <c r="A417" s="35" t="s">
        <v>75</v>
      </c>
      <c r="B417" s="98"/>
      <c r="C417" s="34" t="s">
        <v>36</v>
      </c>
      <c r="D417" s="34" t="s">
        <v>2</v>
      </c>
      <c r="E417" s="34" t="s">
        <v>425</v>
      </c>
      <c r="F417" s="34" t="s">
        <v>76</v>
      </c>
      <c r="G417" s="37">
        <f>G418</f>
        <v>409.7</v>
      </c>
      <c r="H417" s="40">
        <f>H418</f>
        <v>409.7</v>
      </c>
      <c r="I417" s="17">
        <f t="shared" si="22"/>
        <v>100</v>
      </c>
    </row>
    <row r="418" spans="1:9" ht="12.75">
      <c r="A418" s="35" t="s">
        <v>77</v>
      </c>
      <c r="B418" s="98"/>
      <c r="C418" s="34" t="s">
        <v>36</v>
      </c>
      <c r="D418" s="34" t="s">
        <v>2</v>
      </c>
      <c r="E418" s="34" t="s">
        <v>425</v>
      </c>
      <c r="F418" s="34" t="s">
        <v>78</v>
      </c>
      <c r="G418" s="37">
        <v>409.7</v>
      </c>
      <c r="H418" s="30">
        <v>409.7</v>
      </c>
      <c r="I418" s="17">
        <f t="shared" si="22"/>
        <v>100</v>
      </c>
    </row>
    <row r="419" spans="1:9" ht="33.75">
      <c r="A419" s="33" t="s">
        <v>157</v>
      </c>
      <c r="B419" s="98"/>
      <c r="C419" s="34" t="s">
        <v>36</v>
      </c>
      <c r="D419" s="34" t="s">
        <v>2</v>
      </c>
      <c r="E419" s="34" t="s">
        <v>426</v>
      </c>
      <c r="F419" s="34"/>
      <c r="G419" s="37">
        <f>G420+G422</f>
        <v>1974.4</v>
      </c>
      <c r="H419" s="37">
        <f>H420+H422</f>
        <v>1967.954</v>
      </c>
      <c r="I419" s="17">
        <f t="shared" si="22"/>
        <v>99.67352106969204</v>
      </c>
    </row>
    <row r="420" spans="1:9" ht="56.25">
      <c r="A420" s="35" t="s">
        <v>68</v>
      </c>
      <c r="B420" s="98"/>
      <c r="C420" s="34" t="s">
        <v>36</v>
      </c>
      <c r="D420" s="34" t="s">
        <v>2</v>
      </c>
      <c r="E420" s="34" t="s">
        <v>426</v>
      </c>
      <c r="F420" s="34" t="s">
        <v>70</v>
      </c>
      <c r="G420" s="37">
        <f>G421</f>
        <v>1098.8</v>
      </c>
      <c r="H420" s="40">
        <f>H421</f>
        <v>1097.483</v>
      </c>
      <c r="I420" s="17">
        <f t="shared" si="22"/>
        <v>99.88014197306153</v>
      </c>
    </row>
    <row r="421" spans="1:9" ht="22.5">
      <c r="A421" s="35" t="s">
        <v>90</v>
      </c>
      <c r="B421" s="98"/>
      <c r="C421" s="34" t="s">
        <v>36</v>
      </c>
      <c r="D421" s="34" t="s">
        <v>2</v>
      </c>
      <c r="E421" s="34" t="s">
        <v>426</v>
      </c>
      <c r="F421" s="34" t="s">
        <v>91</v>
      </c>
      <c r="G421" s="37">
        <v>1098.8</v>
      </c>
      <c r="H421" s="30">
        <f>843.398+254.085</f>
        <v>1097.483</v>
      </c>
      <c r="I421" s="17">
        <f t="shared" si="22"/>
        <v>99.88014197306153</v>
      </c>
    </row>
    <row r="422" spans="1:9" ht="22.5">
      <c r="A422" s="35" t="s">
        <v>71</v>
      </c>
      <c r="B422" s="98"/>
      <c r="C422" s="34" t="s">
        <v>36</v>
      </c>
      <c r="D422" s="34" t="s">
        <v>2</v>
      </c>
      <c r="E422" s="34" t="s">
        <v>426</v>
      </c>
      <c r="F422" s="34" t="s">
        <v>74</v>
      </c>
      <c r="G422" s="37">
        <f>G423</f>
        <v>875.6</v>
      </c>
      <c r="H422" s="30">
        <f>H423</f>
        <v>870.471</v>
      </c>
      <c r="I422" s="17">
        <f t="shared" si="22"/>
        <v>99.41423024211969</v>
      </c>
    </row>
    <row r="423" spans="1:9" ht="33.75">
      <c r="A423" s="35" t="s">
        <v>72</v>
      </c>
      <c r="B423" s="98"/>
      <c r="C423" s="34" t="s">
        <v>36</v>
      </c>
      <c r="D423" s="34" t="s">
        <v>2</v>
      </c>
      <c r="E423" s="34" t="s">
        <v>426</v>
      </c>
      <c r="F423" s="34" t="s">
        <v>73</v>
      </c>
      <c r="G423" s="37">
        <v>875.6</v>
      </c>
      <c r="H423" s="40">
        <f>795.721+74.75</f>
        <v>870.471</v>
      </c>
      <c r="I423" s="17">
        <f t="shared" si="22"/>
        <v>99.41423024211969</v>
      </c>
    </row>
    <row r="424" spans="1:9" ht="22.5">
      <c r="A424" s="33" t="s">
        <v>269</v>
      </c>
      <c r="B424" s="98"/>
      <c r="C424" s="34" t="s">
        <v>36</v>
      </c>
      <c r="D424" s="34" t="s">
        <v>2</v>
      </c>
      <c r="E424" s="34" t="s">
        <v>427</v>
      </c>
      <c r="F424" s="34"/>
      <c r="G424" s="37">
        <f>G425</f>
        <v>73</v>
      </c>
      <c r="H424" s="40">
        <f>H425</f>
        <v>73</v>
      </c>
      <c r="I424" s="17">
        <f t="shared" si="22"/>
        <v>100</v>
      </c>
    </row>
    <row r="425" spans="1:9" ht="22.5">
      <c r="A425" s="35" t="s">
        <v>71</v>
      </c>
      <c r="B425" s="98"/>
      <c r="C425" s="34" t="s">
        <v>36</v>
      </c>
      <c r="D425" s="34" t="s">
        <v>2</v>
      </c>
      <c r="E425" s="34" t="s">
        <v>427</v>
      </c>
      <c r="F425" s="34" t="s">
        <v>458</v>
      </c>
      <c r="G425" s="37">
        <f>G426</f>
        <v>73</v>
      </c>
      <c r="H425" s="40">
        <f>H426</f>
        <v>73</v>
      </c>
      <c r="I425" s="17">
        <f t="shared" si="22"/>
        <v>100</v>
      </c>
    </row>
    <row r="426" spans="1:9" ht="33.75">
      <c r="A426" s="35" t="s">
        <v>72</v>
      </c>
      <c r="B426" s="98"/>
      <c r="C426" s="34" t="s">
        <v>36</v>
      </c>
      <c r="D426" s="34" t="s">
        <v>2</v>
      </c>
      <c r="E426" s="34" t="s">
        <v>427</v>
      </c>
      <c r="F426" s="34" t="s">
        <v>73</v>
      </c>
      <c r="G426" s="37">
        <f>13+60</f>
        <v>73</v>
      </c>
      <c r="H426" s="40">
        <v>73</v>
      </c>
      <c r="I426" s="17">
        <f t="shared" si="22"/>
        <v>100</v>
      </c>
    </row>
    <row r="427" spans="1:9" ht="33.75">
      <c r="A427" s="33" t="s">
        <v>97</v>
      </c>
      <c r="B427" s="98"/>
      <c r="C427" s="34" t="s">
        <v>36</v>
      </c>
      <c r="D427" s="34" t="s">
        <v>2</v>
      </c>
      <c r="E427" s="34" t="s">
        <v>428</v>
      </c>
      <c r="F427" s="34"/>
      <c r="G427" s="37">
        <f>G428</f>
        <v>1500</v>
      </c>
      <c r="H427" s="40">
        <f>H428</f>
        <v>1500</v>
      </c>
      <c r="I427" s="17">
        <f t="shared" si="22"/>
        <v>100</v>
      </c>
    </row>
    <row r="428" spans="1:9" ht="33.75">
      <c r="A428" s="35" t="s">
        <v>83</v>
      </c>
      <c r="B428" s="98"/>
      <c r="C428" s="34" t="s">
        <v>36</v>
      </c>
      <c r="D428" s="34" t="s">
        <v>2</v>
      </c>
      <c r="E428" s="34" t="s">
        <v>428</v>
      </c>
      <c r="F428" s="34" t="s">
        <v>84</v>
      </c>
      <c r="G428" s="37">
        <f>G429</f>
        <v>1500</v>
      </c>
      <c r="H428" s="40">
        <f>H429</f>
        <v>1500</v>
      </c>
      <c r="I428" s="17">
        <f t="shared" si="22"/>
        <v>100</v>
      </c>
    </row>
    <row r="429" spans="1:9" ht="33.75">
      <c r="A429" s="35" t="s">
        <v>85</v>
      </c>
      <c r="B429" s="98"/>
      <c r="C429" s="34" t="s">
        <v>36</v>
      </c>
      <c r="D429" s="34" t="s">
        <v>2</v>
      </c>
      <c r="E429" s="34" t="s">
        <v>428</v>
      </c>
      <c r="F429" s="34" t="s">
        <v>64</v>
      </c>
      <c r="G429" s="37">
        <f>4400-2900</f>
        <v>1500</v>
      </c>
      <c r="H429" s="40">
        <v>1500</v>
      </c>
      <c r="I429" s="17">
        <f t="shared" si="22"/>
        <v>100</v>
      </c>
    </row>
    <row r="430" spans="1:9" ht="45">
      <c r="A430" s="33" t="s">
        <v>270</v>
      </c>
      <c r="B430" s="98"/>
      <c r="C430" s="34" t="s">
        <v>36</v>
      </c>
      <c r="D430" s="34" t="s">
        <v>2</v>
      </c>
      <c r="E430" s="34" t="s">
        <v>429</v>
      </c>
      <c r="F430" s="34"/>
      <c r="G430" s="37">
        <f>G431+G433</f>
        <v>2944</v>
      </c>
      <c r="H430" s="37">
        <f>H431+H433</f>
        <v>2944.009</v>
      </c>
      <c r="I430" s="17">
        <f t="shared" si="22"/>
        <v>100.00030570652174</v>
      </c>
    </row>
    <row r="431" spans="1:9" ht="56.25">
      <c r="A431" s="35" t="s">
        <v>68</v>
      </c>
      <c r="B431" s="98"/>
      <c r="C431" s="34" t="s">
        <v>36</v>
      </c>
      <c r="D431" s="34" t="s">
        <v>2</v>
      </c>
      <c r="E431" s="34" t="s">
        <v>429</v>
      </c>
      <c r="F431" s="34" t="s">
        <v>70</v>
      </c>
      <c r="G431" s="37">
        <f>G432</f>
        <v>2700</v>
      </c>
      <c r="H431" s="40">
        <f>H432</f>
        <v>2699.999</v>
      </c>
      <c r="I431" s="17">
        <f t="shared" si="22"/>
        <v>99.99996296296295</v>
      </c>
    </row>
    <row r="432" spans="1:9" ht="22.5">
      <c r="A432" s="35" t="s">
        <v>90</v>
      </c>
      <c r="B432" s="98"/>
      <c r="C432" s="34" t="s">
        <v>36</v>
      </c>
      <c r="D432" s="34" t="s">
        <v>2</v>
      </c>
      <c r="E432" s="34" t="s">
        <v>429</v>
      </c>
      <c r="F432" s="34" t="s">
        <v>91</v>
      </c>
      <c r="G432" s="37">
        <v>2700</v>
      </c>
      <c r="H432" s="40">
        <f>2073.732+626.267</f>
        <v>2699.999</v>
      </c>
      <c r="I432" s="17">
        <f t="shared" si="22"/>
        <v>99.99996296296295</v>
      </c>
    </row>
    <row r="433" spans="1:9" ht="12.75">
      <c r="A433" s="35" t="s">
        <v>87</v>
      </c>
      <c r="B433" s="98"/>
      <c r="C433" s="34" t="s">
        <v>36</v>
      </c>
      <c r="D433" s="34" t="s">
        <v>2</v>
      </c>
      <c r="E433" s="34" t="s">
        <v>429</v>
      </c>
      <c r="F433" s="34" t="s">
        <v>88</v>
      </c>
      <c r="G433" s="37">
        <f>G434</f>
        <v>244</v>
      </c>
      <c r="H433" s="40">
        <f>H434</f>
        <v>244.01</v>
      </c>
      <c r="I433" s="17">
        <f t="shared" si="22"/>
        <v>100.00409836065573</v>
      </c>
    </row>
    <row r="434" spans="1:9" ht="12.75">
      <c r="A434" s="48" t="s">
        <v>27</v>
      </c>
      <c r="B434" s="98"/>
      <c r="C434" s="34" t="s">
        <v>36</v>
      </c>
      <c r="D434" s="34" t="s">
        <v>2</v>
      </c>
      <c r="E434" s="34" t="s">
        <v>429</v>
      </c>
      <c r="F434" s="34" t="s">
        <v>65</v>
      </c>
      <c r="G434" s="37">
        <v>244</v>
      </c>
      <c r="H434" s="40">
        <v>244.01</v>
      </c>
      <c r="I434" s="17">
        <f t="shared" si="22"/>
        <v>100.00409836065573</v>
      </c>
    </row>
    <row r="435" spans="1:9" ht="56.25">
      <c r="A435" s="33" t="s">
        <v>271</v>
      </c>
      <c r="B435" s="98"/>
      <c r="C435" s="34" t="s">
        <v>36</v>
      </c>
      <c r="D435" s="34" t="s">
        <v>2</v>
      </c>
      <c r="E435" s="34" t="s">
        <v>430</v>
      </c>
      <c r="F435" s="34"/>
      <c r="G435" s="37">
        <f>G436+G438</f>
        <v>211.9</v>
      </c>
      <c r="H435" s="37">
        <f>H436+H438</f>
        <v>211.87800000000001</v>
      </c>
      <c r="I435" s="17">
        <f t="shared" si="22"/>
        <v>99.98961774421898</v>
      </c>
    </row>
    <row r="436" spans="1:9" ht="56.25">
      <c r="A436" s="35" t="s">
        <v>68</v>
      </c>
      <c r="B436" s="98"/>
      <c r="C436" s="34" t="s">
        <v>36</v>
      </c>
      <c r="D436" s="34" t="s">
        <v>2</v>
      </c>
      <c r="E436" s="34" t="s">
        <v>430</v>
      </c>
      <c r="F436" s="34" t="s">
        <v>70</v>
      </c>
      <c r="G436" s="37">
        <f>G437</f>
        <v>200</v>
      </c>
      <c r="H436" s="40">
        <f>H437</f>
        <v>199.99900000000002</v>
      </c>
      <c r="I436" s="17">
        <f t="shared" si="22"/>
        <v>99.99950000000001</v>
      </c>
    </row>
    <row r="437" spans="1:9" ht="22.5">
      <c r="A437" s="35" t="s">
        <v>90</v>
      </c>
      <c r="B437" s="98"/>
      <c r="C437" s="34" t="s">
        <v>36</v>
      </c>
      <c r="D437" s="34" t="s">
        <v>2</v>
      </c>
      <c r="E437" s="34" t="s">
        <v>430</v>
      </c>
      <c r="F437" s="34" t="s">
        <v>91</v>
      </c>
      <c r="G437" s="37">
        <v>200</v>
      </c>
      <c r="H437" s="44">
        <f>153.609+46.39</f>
        <v>199.99900000000002</v>
      </c>
      <c r="I437" s="17">
        <f t="shared" si="22"/>
        <v>99.99950000000001</v>
      </c>
    </row>
    <row r="438" spans="1:9" ht="12.75">
      <c r="A438" s="35" t="s">
        <v>87</v>
      </c>
      <c r="B438" s="98"/>
      <c r="C438" s="34" t="s">
        <v>36</v>
      </c>
      <c r="D438" s="34" t="s">
        <v>2</v>
      </c>
      <c r="E438" s="34" t="s">
        <v>430</v>
      </c>
      <c r="F438" s="34" t="s">
        <v>88</v>
      </c>
      <c r="G438" s="37">
        <f>G439</f>
        <v>11.9</v>
      </c>
      <c r="H438" s="44">
        <f>H439</f>
        <v>11.879</v>
      </c>
      <c r="I438" s="17">
        <f t="shared" si="22"/>
        <v>99.8235294117647</v>
      </c>
    </row>
    <row r="439" spans="1:9" ht="12.75">
      <c r="A439" s="48" t="s">
        <v>27</v>
      </c>
      <c r="B439" s="98"/>
      <c r="C439" s="34" t="s">
        <v>36</v>
      </c>
      <c r="D439" s="34" t="s">
        <v>2</v>
      </c>
      <c r="E439" s="34" t="s">
        <v>430</v>
      </c>
      <c r="F439" s="34" t="s">
        <v>65</v>
      </c>
      <c r="G439" s="37">
        <v>11.9</v>
      </c>
      <c r="H439" s="44">
        <v>11.879</v>
      </c>
      <c r="I439" s="17">
        <f t="shared" si="22"/>
        <v>99.8235294117647</v>
      </c>
    </row>
    <row r="440" spans="1:9" ht="45">
      <c r="A440" s="33" t="s">
        <v>272</v>
      </c>
      <c r="B440" s="98"/>
      <c r="C440" s="34" t="s">
        <v>36</v>
      </c>
      <c r="D440" s="34" t="s">
        <v>2</v>
      </c>
      <c r="E440" s="34" t="s">
        <v>431</v>
      </c>
      <c r="F440" s="34"/>
      <c r="G440" s="37">
        <f>G441+G447+G444</f>
        <v>5191.1</v>
      </c>
      <c r="H440" s="37">
        <f>H441+H447+H444</f>
        <v>1962.529</v>
      </c>
      <c r="I440" s="17">
        <f t="shared" si="22"/>
        <v>37.80564812852767</v>
      </c>
    </row>
    <row r="441" spans="1:9" ht="12.75">
      <c r="A441" s="33" t="s">
        <v>156</v>
      </c>
      <c r="B441" s="98"/>
      <c r="C441" s="34" t="s">
        <v>36</v>
      </c>
      <c r="D441" s="34" t="s">
        <v>2</v>
      </c>
      <c r="E441" s="34" t="s">
        <v>432</v>
      </c>
      <c r="F441" s="34"/>
      <c r="G441" s="37">
        <f>G442</f>
        <v>850</v>
      </c>
      <c r="H441" s="44">
        <f>H442</f>
        <v>590.229</v>
      </c>
      <c r="I441" s="17">
        <f t="shared" si="22"/>
        <v>69.43870588235295</v>
      </c>
    </row>
    <row r="442" spans="1:9" ht="22.5">
      <c r="A442" s="35" t="s">
        <v>71</v>
      </c>
      <c r="B442" s="98"/>
      <c r="C442" s="34" t="s">
        <v>36</v>
      </c>
      <c r="D442" s="34" t="s">
        <v>2</v>
      </c>
      <c r="E442" s="34" t="s">
        <v>432</v>
      </c>
      <c r="F442" s="34" t="s">
        <v>74</v>
      </c>
      <c r="G442" s="37">
        <f>G443</f>
        <v>850</v>
      </c>
      <c r="H442" s="44">
        <f>H443</f>
        <v>590.229</v>
      </c>
      <c r="I442" s="17">
        <f t="shared" si="22"/>
        <v>69.43870588235295</v>
      </c>
    </row>
    <row r="443" spans="1:9" ht="33.75">
      <c r="A443" s="35" t="s">
        <v>72</v>
      </c>
      <c r="B443" s="98"/>
      <c r="C443" s="34" t="s">
        <v>36</v>
      </c>
      <c r="D443" s="34" t="s">
        <v>2</v>
      </c>
      <c r="E443" s="34" t="s">
        <v>432</v>
      </c>
      <c r="F443" s="34" t="s">
        <v>73</v>
      </c>
      <c r="G443" s="37">
        <f>3000-2150</f>
        <v>850</v>
      </c>
      <c r="H443" s="44">
        <v>590.229</v>
      </c>
      <c r="I443" s="17">
        <f t="shared" si="22"/>
        <v>69.43870588235295</v>
      </c>
    </row>
    <row r="444" spans="1:9" ht="22.5">
      <c r="A444" s="33" t="s">
        <v>155</v>
      </c>
      <c r="B444" s="98"/>
      <c r="C444" s="34" t="s">
        <v>36</v>
      </c>
      <c r="D444" s="34" t="s">
        <v>2</v>
      </c>
      <c r="E444" s="34" t="s">
        <v>433</v>
      </c>
      <c r="F444" s="34"/>
      <c r="G444" s="37">
        <f>G445</f>
        <v>4241.1</v>
      </c>
      <c r="H444" s="44">
        <f>H445</f>
        <v>1272.3</v>
      </c>
      <c r="I444" s="17">
        <f aca="true" t="shared" si="25" ref="I444:I508">H444/G444*100</f>
        <v>29.999292636344343</v>
      </c>
    </row>
    <row r="445" spans="1:9" ht="22.5">
      <c r="A445" s="35" t="s">
        <v>71</v>
      </c>
      <c r="B445" s="98"/>
      <c r="C445" s="34" t="s">
        <v>36</v>
      </c>
      <c r="D445" s="34" t="s">
        <v>2</v>
      </c>
      <c r="E445" s="34" t="s">
        <v>433</v>
      </c>
      <c r="F445" s="34" t="s">
        <v>74</v>
      </c>
      <c r="G445" s="37">
        <f>G446</f>
        <v>4241.1</v>
      </c>
      <c r="H445" s="44">
        <f>H446</f>
        <v>1272.3</v>
      </c>
      <c r="I445" s="17">
        <f t="shared" si="25"/>
        <v>29.999292636344343</v>
      </c>
    </row>
    <row r="446" spans="1:9" ht="33.75">
      <c r="A446" s="35" t="s">
        <v>72</v>
      </c>
      <c r="B446" s="98"/>
      <c r="C446" s="34" t="s">
        <v>36</v>
      </c>
      <c r="D446" s="34" t="s">
        <v>2</v>
      </c>
      <c r="E446" s="34" t="s">
        <v>433</v>
      </c>
      <c r="F446" s="34" t="s">
        <v>73</v>
      </c>
      <c r="G446" s="37">
        <v>4241.1</v>
      </c>
      <c r="H446" s="44">
        <v>1272.3</v>
      </c>
      <c r="I446" s="17">
        <f t="shared" si="25"/>
        <v>29.999292636344343</v>
      </c>
    </row>
    <row r="447" spans="1:9" ht="56.25">
      <c r="A447" s="33" t="s">
        <v>273</v>
      </c>
      <c r="B447" s="98"/>
      <c r="C447" s="34" t="s">
        <v>36</v>
      </c>
      <c r="D447" s="34" t="s">
        <v>2</v>
      </c>
      <c r="E447" s="34" t="s">
        <v>434</v>
      </c>
      <c r="F447" s="34"/>
      <c r="G447" s="37">
        <f>G448</f>
        <v>100</v>
      </c>
      <c r="H447" s="44">
        <f>H448</f>
        <v>100</v>
      </c>
      <c r="I447" s="17">
        <f t="shared" si="25"/>
        <v>100</v>
      </c>
    </row>
    <row r="448" spans="1:9" ht="22.5">
      <c r="A448" s="35" t="s">
        <v>71</v>
      </c>
      <c r="B448" s="26"/>
      <c r="C448" s="34" t="s">
        <v>36</v>
      </c>
      <c r="D448" s="34" t="s">
        <v>2</v>
      </c>
      <c r="E448" s="34" t="s">
        <v>434</v>
      </c>
      <c r="F448" s="34" t="s">
        <v>74</v>
      </c>
      <c r="G448" s="37">
        <f>G449</f>
        <v>100</v>
      </c>
      <c r="H448" s="44">
        <f>H449</f>
        <v>100</v>
      </c>
      <c r="I448" s="17">
        <f t="shared" si="25"/>
        <v>100</v>
      </c>
    </row>
    <row r="449" spans="1:9" ht="33.75">
      <c r="A449" s="35" t="s">
        <v>72</v>
      </c>
      <c r="B449" s="26"/>
      <c r="C449" s="34" t="s">
        <v>36</v>
      </c>
      <c r="D449" s="34" t="s">
        <v>2</v>
      </c>
      <c r="E449" s="34" t="s">
        <v>434</v>
      </c>
      <c r="F449" s="34" t="s">
        <v>73</v>
      </c>
      <c r="G449" s="37">
        <v>100</v>
      </c>
      <c r="H449" s="44">
        <v>100</v>
      </c>
      <c r="I449" s="17">
        <f t="shared" si="25"/>
        <v>100</v>
      </c>
    </row>
    <row r="450" spans="1:9" ht="45">
      <c r="A450" s="33" t="s">
        <v>274</v>
      </c>
      <c r="B450" s="26"/>
      <c r="C450" s="34" t="s">
        <v>36</v>
      </c>
      <c r="D450" s="34" t="s">
        <v>2</v>
      </c>
      <c r="E450" s="34" t="s">
        <v>435</v>
      </c>
      <c r="F450" s="34"/>
      <c r="G450" s="37">
        <f>G451+G454+G457+G460</f>
        <v>21001.100000000002</v>
      </c>
      <c r="H450" s="37">
        <f>H451+H454+H457+H460</f>
        <v>21001.111</v>
      </c>
      <c r="I450" s="17">
        <f t="shared" si="25"/>
        <v>100.00005237820875</v>
      </c>
    </row>
    <row r="451" spans="1:9" ht="45">
      <c r="A451" s="54" t="s">
        <v>275</v>
      </c>
      <c r="B451" s="26"/>
      <c r="C451" s="34" t="s">
        <v>36</v>
      </c>
      <c r="D451" s="34" t="s">
        <v>2</v>
      </c>
      <c r="E451" s="34" t="s">
        <v>436</v>
      </c>
      <c r="F451" s="34"/>
      <c r="G451" s="37">
        <f>G452</f>
        <v>20072.2</v>
      </c>
      <c r="H451" s="37">
        <f>H452</f>
        <v>20072.234</v>
      </c>
      <c r="I451" s="17">
        <f t="shared" si="25"/>
        <v>100.00016938850749</v>
      </c>
    </row>
    <row r="452" spans="1:9" ht="12.75">
      <c r="A452" s="35" t="s">
        <v>87</v>
      </c>
      <c r="B452" s="26"/>
      <c r="C452" s="34" t="s">
        <v>36</v>
      </c>
      <c r="D452" s="34" t="s">
        <v>2</v>
      </c>
      <c r="E452" s="34" t="s">
        <v>436</v>
      </c>
      <c r="F452" s="34" t="s">
        <v>88</v>
      </c>
      <c r="G452" s="37">
        <f>G453</f>
        <v>20072.2</v>
      </c>
      <c r="H452" s="43">
        <f>H453</f>
        <v>20072.234</v>
      </c>
      <c r="I452" s="17">
        <f t="shared" si="25"/>
        <v>100.00016938850749</v>
      </c>
    </row>
    <row r="453" spans="1:9" ht="12.75">
      <c r="A453" s="48" t="s">
        <v>27</v>
      </c>
      <c r="B453" s="26"/>
      <c r="C453" s="34" t="s">
        <v>36</v>
      </c>
      <c r="D453" s="34" t="s">
        <v>2</v>
      </c>
      <c r="E453" s="34" t="s">
        <v>436</v>
      </c>
      <c r="F453" s="34" t="s">
        <v>65</v>
      </c>
      <c r="G453" s="37">
        <f>20500-427.8</f>
        <v>20072.2</v>
      </c>
      <c r="H453" s="44">
        <v>20072.234</v>
      </c>
      <c r="I453" s="17">
        <f t="shared" si="25"/>
        <v>100.00016938850749</v>
      </c>
    </row>
    <row r="454" spans="1:9" ht="22.5">
      <c r="A454" s="33" t="s">
        <v>276</v>
      </c>
      <c r="B454" s="26"/>
      <c r="C454" s="34" t="s">
        <v>36</v>
      </c>
      <c r="D454" s="34" t="s">
        <v>2</v>
      </c>
      <c r="E454" s="34" t="s">
        <v>437</v>
      </c>
      <c r="F454" s="34"/>
      <c r="G454" s="37">
        <f>G455</f>
        <v>0</v>
      </c>
      <c r="H454" s="44">
        <v>0</v>
      </c>
      <c r="I454" s="17">
        <v>0</v>
      </c>
    </row>
    <row r="455" spans="1:9" ht="22.5">
      <c r="A455" s="35" t="s">
        <v>71</v>
      </c>
      <c r="B455" s="26"/>
      <c r="C455" s="34" t="s">
        <v>36</v>
      </c>
      <c r="D455" s="34" t="s">
        <v>2</v>
      </c>
      <c r="E455" s="34" t="s">
        <v>437</v>
      </c>
      <c r="F455" s="34" t="s">
        <v>74</v>
      </c>
      <c r="G455" s="37">
        <f>G456</f>
        <v>0</v>
      </c>
      <c r="H455" s="44">
        <f>H456</f>
        <v>0</v>
      </c>
      <c r="I455" s="17">
        <v>0</v>
      </c>
    </row>
    <row r="456" spans="1:9" ht="33.75">
      <c r="A456" s="35" t="s">
        <v>72</v>
      </c>
      <c r="C456" s="34" t="s">
        <v>36</v>
      </c>
      <c r="D456" s="34" t="s">
        <v>2</v>
      </c>
      <c r="E456" s="34" t="s">
        <v>437</v>
      </c>
      <c r="F456" s="34" t="s">
        <v>73</v>
      </c>
      <c r="G456" s="37">
        <v>0</v>
      </c>
      <c r="H456" s="44">
        <v>0</v>
      </c>
      <c r="I456" s="17">
        <v>0</v>
      </c>
    </row>
    <row r="457" spans="1:9" ht="45">
      <c r="A457" s="33" t="s">
        <v>270</v>
      </c>
      <c r="C457" s="34" t="s">
        <v>36</v>
      </c>
      <c r="D457" s="34" t="s">
        <v>2</v>
      </c>
      <c r="E457" s="34" t="s">
        <v>438</v>
      </c>
      <c r="F457" s="34"/>
      <c r="G457" s="37">
        <f>G458</f>
        <v>458</v>
      </c>
      <c r="H457" s="44">
        <f>H458</f>
        <v>457.99</v>
      </c>
      <c r="I457" s="17">
        <f t="shared" si="25"/>
        <v>99.99781659388647</v>
      </c>
    </row>
    <row r="458" spans="1:9" ht="12.75">
      <c r="A458" s="35" t="s">
        <v>87</v>
      </c>
      <c r="C458" s="34" t="s">
        <v>36</v>
      </c>
      <c r="D458" s="34" t="s">
        <v>2</v>
      </c>
      <c r="E458" s="34" t="s">
        <v>438</v>
      </c>
      <c r="F458" s="34" t="s">
        <v>88</v>
      </c>
      <c r="G458" s="37">
        <f>G459</f>
        <v>458</v>
      </c>
      <c r="H458" s="44">
        <f>H459</f>
        <v>457.99</v>
      </c>
      <c r="I458" s="17">
        <f t="shared" si="25"/>
        <v>99.99781659388647</v>
      </c>
    </row>
    <row r="459" spans="1:9" ht="12.75">
      <c r="A459" s="48" t="s">
        <v>27</v>
      </c>
      <c r="C459" s="34" t="s">
        <v>36</v>
      </c>
      <c r="D459" s="34" t="s">
        <v>2</v>
      </c>
      <c r="E459" s="34" t="s">
        <v>438</v>
      </c>
      <c r="F459" s="34" t="s">
        <v>65</v>
      </c>
      <c r="G459" s="37">
        <v>458</v>
      </c>
      <c r="H459" s="44">
        <v>457.99</v>
      </c>
      <c r="I459" s="17">
        <f t="shared" si="25"/>
        <v>99.99781659388647</v>
      </c>
    </row>
    <row r="460" spans="1:9" ht="56.25">
      <c r="A460" s="33" t="s">
        <v>271</v>
      </c>
      <c r="C460" s="34" t="s">
        <v>36</v>
      </c>
      <c r="D460" s="34" t="s">
        <v>2</v>
      </c>
      <c r="E460" s="34" t="s">
        <v>439</v>
      </c>
      <c r="F460" s="34"/>
      <c r="G460" s="37">
        <f>G461</f>
        <v>470.90000000000003</v>
      </c>
      <c r="H460" s="44">
        <f>H461</f>
        <v>470.887</v>
      </c>
      <c r="I460" s="17">
        <f t="shared" si="25"/>
        <v>99.99723932894456</v>
      </c>
    </row>
    <row r="461" spans="1:9" ht="12.75">
      <c r="A461" s="35" t="s">
        <v>87</v>
      </c>
      <c r="C461" s="34" t="s">
        <v>36</v>
      </c>
      <c r="D461" s="34" t="s">
        <v>2</v>
      </c>
      <c r="E461" s="34" t="s">
        <v>439</v>
      </c>
      <c r="F461" s="34" t="s">
        <v>88</v>
      </c>
      <c r="G461" s="37">
        <f>G462</f>
        <v>470.90000000000003</v>
      </c>
      <c r="H461" s="44">
        <f>H462</f>
        <v>470.887</v>
      </c>
      <c r="I461" s="17">
        <f t="shared" si="25"/>
        <v>99.99723932894456</v>
      </c>
    </row>
    <row r="462" spans="1:9" ht="12.75">
      <c r="A462" s="48" t="s">
        <v>27</v>
      </c>
      <c r="C462" s="34" t="s">
        <v>36</v>
      </c>
      <c r="D462" s="34" t="s">
        <v>2</v>
      </c>
      <c r="E462" s="34" t="s">
        <v>439</v>
      </c>
      <c r="F462" s="34" t="s">
        <v>65</v>
      </c>
      <c r="G462" s="37">
        <f>43.1+427.8</f>
        <v>470.90000000000003</v>
      </c>
      <c r="H462" s="43">
        <v>470.887</v>
      </c>
      <c r="I462" s="17">
        <f t="shared" si="25"/>
        <v>99.99723932894456</v>
      </c>
    </row>
    <row r="463" spans="1:9" ht="45">
      <c r="A463" s="33" t="s">
        <v>277</v>
      </c>
      <c r="C463" s="34" t="s">
        <v>36</v>
      </c>
      <c r="D463" s="34" t="s">
        <v>2</v>
      </c>
      <c r="E463" s="34" t="s">
        <v>371</v>
      </c>
      <c r="F463" s="34"/>
      <c r="G463" s="37">
        <f aca="true" t="shared" si="26" ref="G463:H466">G464</f>
        <v>1954.4</v>
      </c>
      <c r="H463" s="37">
        <f t="shared" si="26"/>
        <v>1954.394</v>
      </c>
      <c r="I463" s="84">
        <f t="shared" si="25"/>
        <v>99.99969300040932</v>
      </c>
    </row>
    <row r="464" spans="1:9" ht="33.75">
      <c r="A464" s="33" t="s">
        <v>245</v>
      </c>
      <c r="C464" s="34" t="s">
        <v>36</v>
      </c>
      <c r="D464" s="34" t="s">
        <v>2</v>
      </c>
      <c r="E464" s="34" t="s">
        <v>391</v>
      </c>
      <c r="F464" s="34"/>
      <c r="G464" s="37">
        <f t="shared" si="26"/>
        <v>1954.4</v>
      </c>
      <c r="H464" s="37">
        <f t="shared" si="26"/>
        <v>1954.394</v>
      </c>
      <c r="I464" s="84">
        <f t="shared" si="25"/>
        <v>99.99969300040932</v>
      </c>
    </row>
    <row r="465" spans="1:9" ht="12.75">
      <c r="A465" s="33" t="s">
        <v>247</v>
      </c>
      <c r="C465" s="34" t="s">
        <v>36</v>
      </c>
      <c r="D465" s="34" t="s">
        <v>2</v>
      </c>
      <c r="E465" s="34" t="s">
        <v>393</v>
      </c>
      <c r="F465" s="34"/>
      <c r="G465" s="37">
        <f t="shared" si="26"/>
        <v>1954.4</v>
      </c>
      <c r="H465" s="37">
        <f t="shared" si="26"/>
        <v>1954.394</v>
      </c>
      <c r="I465" s="84">
        <f t="shared" si="25"/>
        <v>99.99969300040932</v>
      </c>
    </row>
    <row r="466" spans="1:9" ht="22.5">
      <c r="A466" s="35" t="s">
        <v>71</v>
      </c>
      <c r="C466" s="34" t="s">
        <v>36</v>
      </c>
      <c r="D466" s="34" t="s">
        <v>2</v>
      </c>
      <c r="E466" s="34" t="s">
        <v>393</v>
      </c>
      <c r="F466" s="34" t="s">
        <v>74</v>
      </c>
      <c r="G466" s="37">
        <f t="shared" si="26"/>
        <v>1954.4</v>
      </c>
      <c r="H466" s="86">
        <f t="shared" si="26"/>
        <v>1954.394</v>
      </c>
      <c r="I466" s="84">
        <f t="shared" si="25"/>
        <v>99.99969300040932</v>
      </c>
    </row>
    <row r="467" spans="1:9" ht="33.75">
      <c r="A467" s="35" t="s">
        <v>72</v>
      </c>
      <c r="C467" s="34" t="s">
        <v>36</v>
      </c>
      <c r="D467" s="34" t="s">
        <v>2</v>
      </c>
      <c r="E467" s="34" t="s">
        <v>393</v>
      </c>
      <c r="F467" s="34" t="s">
        <v>73</v>
      </c>
      <c r="G467" s="37">
        <v>1954.4</v>
      </c>
      <c r="H467" s="86">
        <v>1954.394</v>
      </c>
      <c r="I467" s="84">
        <f t="shared" si="25"/>
        <v>99.99969300040932</v>
      </c>
    </row>
    <row r="468" spans="1:9" ht="22.5">
      <c r="A468" s="35" t="s">
        <v>158</v>
      </c>
      <c r="C468" s="34" t="s">
        <v>36</v>
      </c>
      <c r="D468" s="34" t="s">
        <v>5</v>
      </c>
      <c r="E468" s="34"/>
      <c r="F468" s="34"/>
      <c r="G468" s="37">
        <f>G469</f>
        <v>12863.9</v>
      </c>
      <c r="H468" s="37">
        <f>H469</f>
        <v>12824.061</v>
      </c>
      <c r="I468" s="84">
        <f t="shared" si="25"/>
        <v>99.69030387363085</v>
      </c>
    </row>
    <row r="469" spans="1:9" ht="22.5">
      <c r="A469" s="35" t="s">
        <v>152</v>
      </c>
      <c r="C469" s="34" t="s">
        <v>36</v>
      </c>
      <c r="D469" s="34" t="s">
        <v>5</v>
      </c>
      <c r="E469" s="34" t="s">
        <v>421</v>
      </c>
      <c r="F469" s="34"/>
      <c r="G469" s="37">
        <f>G470+G478</f>
        <v>12863.9</v>
      </c>
      <c r="H469" s="37">
        <f>H470+H478</f>
        <v>12824.061</v>
      </c>
      <c r="I469" s="84">
        <f t="shared" si="25"/>
        <v>99.69030387363085</v>
      </c>
    </row>
    <row r="470" spans="1:9" ht="45">
      <c r="A470" s="33" t="s">
        <v>267</v>
      </c>
      <c r="C470" s="34" t="s">
        <v>36</v>
      </c>
      <c r="D470" s="34" t="s">
        <v>5</v>
      </c>
      <c r="E470" s="34" t="s">
        <v>425</v>
      </c>
      <c r="F470" s="34"/>
      <c r="G470" s="37">
        <f>G471</f>
        <v>12793.9</v>
      </c>
      <c r="H470" s="37">
        <f>H471</f>
        <v>12754.061</v>
      </c>
      <c r="I470" s="84">
        <f t="shared" si="25"/>
        <v>99.68860941542454</v>
      </c>
    </row>
    <row r="471" spans="1:9" ht="22.5">
      <c r="A471" s="33" t="s">
        <v>154</v>
      </c>
      <c r="C471" s="34" t="s">
        <v>36</v>
      </c>
      <c r="D471" s="34" t="s">
        <v>5</v>
      </c>
      <c r="E471" s="34" t="s">
        <v>425</v>
      </c>
      <c r="F471" s="67"/>
      <c r="G471" s="73">
        <f>G472+G474+G476</f>
        <v>12793.9</v>
      </c>
      <c r="H471" s="87">
        <f>H472+H474+H476</f>
        <v>12754.061</v>
      </c>
      <c r="I471" s="84">
        <f t="shared" si="25"/>
        <v>99.68860941542454</v>
      </c>
    </row>
    <row r="472" spans="1:9" ht="56.25">
      <c r="A472" s="35" t="s">
        <v>68</v>
      </c>
      <c r="C472" s="34" t="s">
        <v>36</v>
      </c>
      <c r="D472" s="34" t="s">
        <v>5</v>
      </c>
      <c r="E472" s="34" t="s">
        <v>425</v>
      </c>
      <c r="F472" s="68">
        <v>100</v>
      </c>
      <c r="G472" s="73">
        <f>G473</f>
        <v>10996.5</v>
      </c>
      <c r="H472" s="88">
        <f>H473</f>
        <v>10995.442000000001</v>
      </c>
      <c r="I472" s="84">
        <f t="shared" si="25"/>
        <v>99.99037875687719</v>
      </c>
    </row>
    <row r="473" spans="1:9" ht="22.5">
      <c r="A473" s="38" t="s">
        <v>90</v>
      </c>
      <c r="C473" s="34" t="s">
        <v>36</v>
      </c>
      <c r="D473" s="34" t="s">
        <v>5</v>
      </c>
      <c r="E473" s="34" t="s">
        <v>425</v>
      </c>
      <c r="F473" s="34" t="s">
        <v>91</v>
      </c>
      <c r="G473" s="73">
        <f>10284.5+712</f>
        <v>10996.5</v>
      </c>
      <c r="H473" s="88">
        <f>8510.022+3.9+2481.52</f>
        <v>10995.442000000001</v>
      </c>
      <c r="I473" s="84">
        <f t="shared" si="25"/>
        <v>99.99037875687719</v>
      </c>
    </row>
    <row r="474" spans="1:9" ht="22.5">
      <c r="A474" s="35" t="s">
        <v>71</v>
      </c>
      <c r="C474" s="34" t="s">
        <v>36</v>
      </c>
      <c r="D474" s="34" t="s">
        <v>5</v>
      </c>
      <c r="E474" s="34" t="s">
        <v>425</v>
      </c>
      <c r="F474" s="34" t="s">
        <v>74</v>
      </c>
      <c r="G474" s="73">
        <f>G475</f>
        <v>1797.1</v>
      </c>
      <c r="H474" s="88">
        <f>H475</f>
        <v>1758.274</v>
      </c>
      <c r="I474" s="84">
        <f t="shared" si="25"/>
        <v>97.83951922541873</v>
      </c>
    </row>
    <row r="475" spans="1:9" ht="33.75">
      <c r="A475" s="35" t="s">
        <v>72</v>
      </c>
      <c r="C475" s="34" t="s">
        <v>36</v>
      </c>
      <c r="D475" s="34" t="s">
        <v>5</v>
      </c>
      <c r="E475" s="34" t="s">
        <v>425</v>
      </c>
      <c r="F475" s="34" t="s">
        <v>73</v>
      </c>
      <c r="G475" s="73">
        <v>1797.1</v>
      </c>
      <c r="H475" s="88">
        <f>1064.876+693.398</f>
        <v>1758.274</v>
      </c>
      <c r="I475" s="84">
        <f t="shared" si="25"/>
        <v>97.83951922541873</v>
      </c>
    </row>
    <row r="476" spans="1:9" ht="12.75">
      <c r="A476" s="35" t="s">
        <v>75</v>
      </c>
      <c r="C476" s="34" t="s">
        <v>36</v>
      </c>
      <c r="D476" s="34" t="s">
        <v>5</v>
      </c>
      <c r="E476" s="34" t="s">
        <v>425</v>
      </c>
      <c r="F476" s="34" t="s">
        <v>76</v>
      </c>
      <c r="G476" s="73">
        <f>G477</f>
        <v>0.3</v>
      </c>
      <c r="H476" s="88">
        <f>H477</f>
        <v>0.345</v>
      </c>
      <c r="I476" s="84">
        <f t="shared" si="25"/>
        <v>114.99999999999999</v>
      </c>
    </row>
    <row r="477" spans="1:9" ht="12.75">
      <c r="A477" s="35" t="s">
        <v>77</v>
      </c>
      <c r="C477" s="34" t="s">
        <v>36</v>
      </c>
      <c r="D477" s="34" t="s">
        <v>5</v>
      </c>
      <c r="E477" s="34" t="s">
        <v>425</v>
      </c>
      <c r="F477" s="34" t="s">
        <v>78</v>
      </c>
      <c r="G477" s="73">
        <v>0.3</v>
      </c>
      <c r="H477" s="88">
        <v>0.345</v>
      </c>
      <c r="I477" s="84">
        <f t="shared" si="25"/>
        <v>114.99999999999999</v>
      </c>
    </row>
    <row r="478" spans="1:9" ht="22.5">
      <c r="A478" s="33" t="s">
        <v>269</v>
      </c>
      <c r="C478" s="34" t="s">
        <v>36</v>
      </c>
      <c r="D478" s="34" t="s">
        <v>5</v>
      </c>
      <c r="E478" s="34" t="s">
        <v>427</v>
      </c>
      <c r="F478" s="34"/>
      <c r="G478" s="37">
        <f>G479</f>
        <v>70</v>
      </c>
      <c r="H478" s="37">
        <f>H479</f>
        <v>70</v>
      </c>
      <c r="I478" s="84">
        <f t="shared" si="25"/>
        <v>100</v>
      </c>
    </row>
    <row r="479" spans="1:9" ht="22.5">
      <c r="A479" s="35" t="s">
        <v>71</v>
      </c>
      <c r="C479" s="34" t="s">
        <v>36</v>
      </c>
      <c r="D479" s="34" t="s">
        <v>5</v>
      </c>
      <c r="E479" s="34" t="s">
        <v>427</v>
      </c>
      <c r="F479" s="34" t="s">
        <v>458</v>
      </c>
      <c r="G479" s="37">
        <f>G480</f>
        <v>70</v>
      </c>
      <c r="H479" s="88">
        <f>H480</f>
        <v>70</v>
      </c>
      <c r="I479" s="84">
        <f t="shared" si="25"/>
        <v>100</v>
      </c>
    </row>
    <row r="480" spans="1:9" ht="33.75">
      <c r="A480" s="35" t="s">
        <v>72</v>
      </c>
      <c r="C480" s="34" t="s">
        <v>36</v>
      </c>
      <c r="D480" s="34" t="s">
        <v>5</v>
      </c>
      <c r="E480" s="34" t="s">
        <v>427</v>
      </c>
      <c r="F480" s="34" t="s">
        <v>73</v>
      </c>
      <c r="G480" s="37">
        <f>13+41+16</f>
        <v>70</v>
      </c>
      <c r="H480" s="88">
        <v>70</v>
      </c>
      <c r="I480" s="84">
        <f t="shared" si="25"/>
        <v>100</v>
      </c>
    </row>
    <row r="481" spans="1:9" ht="12.75">
      <c r="A481" s="53" t="s">
        <v>31</v>
      </c>
      <c r="C481" s="63" t="s">
        <v>107</v>
      </c>
      <c r="D481" s="34"/>
      <c r="E481" s="34"/>
      <c r="F481" s="34"/>
      <c r="G481" s="74">
        <f>G482+G488</f>
        <v>5844.1</v>
      </c>
      <c r="H481" s="74">
        <f>H482+H488</f>
        <v>5795.2970000000005</v>
      </c>
      <c r="I481" s="89">
        <f t="shared" si="25"/>
        <v>99.16491846477643</v>
      </c>
    </row>
    <row r="482" spans="1:9" ht="12.75">
      <c r="A482" s="35" t="s">
        <v>50</v>
      </c>
      <c r="C482" s="34" t="s">
        <v>107</v>
      </c>
      <c r="D482" s="34" t="s">
        <v>2</v>
      </c>
      <c r="E482" s="34"/>
      <c r="F482" s="67"/>
      <c r="G482" s="73">
        <f aca="true" t="shared" si="27" ref="G482:H484">G483</f>
        <v>1970</v>
      </c>
      <c r="H482" s="73">
        <f t="shared" si="27"/>
        <v>1969.654</v>
      </c>
      <c r="I482" s="84">
        <f t="shared" si="25"/>
        <v>99.98243654822335</v>
      </c>
    </row>
    <row r="483" spans="1:9" ht="22.5">
      <c r="A483" s="35" t="s">
        <v>81</v>
      </c>
      <c r="C483" s="34" t="s">
        <v>107</v>
      </c>
      <c r="D483" s="34" t="s">
        <v>2</v>
      </c>
      <c r="E483" s="34" t="s">
        <v>300</v>
      </c>
      <c r="F483" s="67"/>
      <c r="G483" s="73">
        <f t="shared" si="27"/>
        <v>1970</v>
      </c>
      <c r="H483" s="73">
        <f t="shared" si="27"/>
        <v>1969.654</v>
      </c>
      <c r="I483" s="84">
        <f t="shared" si="25"/>
        <v>99.98243654822335</v>
      </c>
    </row>
    <row r="484" spans="1:9" ht="33.75">
      <c r="A484" s="35" t="s">
        <v>159</v>
      </c>
      <c r="C484" s="34" t="s">
        <v>160</v>
      </c>
      <c r="D484" s="34" t="s">
        <v>2</v>
      </c>
      <c r="E484" s="34" t="s">
        <v>440</v>
      </c>
      <c r="F484" s="67"/>
      <c r="G484" s="73">
        <f t="shared" si="27"/>
        <v>1970</v>
      </c>
      <c r="H484" s="73">
        <f t="shared" si="27"/>
        <v>1969.654</v>
      </c>
      <c r="I484" s="84">
        <f t="shared" si="25"/>
        <v>99.98243654822335</v>
      </c>
    </row>
    <row r="485" spans="1:9" ht="45">
      <c r="A485" s="35" t="s">
        <v>98</v>
      </c>
      <c r="C485" s="34" t="s">
        <v>107</v>
      </c>
      <c r="D485" s="34" t="s">
        <v>2</v>
      </c>
      <c r="E485" s="34" t="s">
        <v>441</v>
      </c>
      <c r="F485" s="67"/>
      <c r="G485" s="73">
        <f>G487</f>
        <v>1970</v>
      </c>
      <c r="H485" s="73">
        <f>H487</f>
        <v>1969.654</v>
      </c>
      <c r="I485" s="84">
        <f t="shared" si="25"/>
        <v>99.98243654822335</v>
      </c>
    </row>
    <row r="486" spans="1:9" ht="22.5">
      <c r="A486" s="35" t="s">
        <v>99</v>
      </c>
      <c r="C486" s="34" t="s">
        <v>107</v>
      </c>
      <c r="D486" s="34" t="s">
        <v>2</v>
      </c>
      <c r="E486" s="34" t="s">
        <v>441</v>
      </c>
      <c r="F486" s="68" t="s">
        <v>455</v>
      </c>
      <c r="G486" s="73">
        <f>G487</f>
        <v>1970</v>
      </c>
      <c r="H486" s="88">
        <f>H487</f>
        <v>1969.654</v>
      </c>
      <c r="I486" s="84">
        <f t="shared" si="25"/>
        <v>99.98243654822335</v>
      </c>
    </row>
    <row r="487" spans="1:9" ht="33.75">
      <c r="A487" s="35" t="s">
        <v>108</v>
      </c>
      <c r="C487" s="34" t="s">
        <v>107</v>
      </c>
      <c r="D487" s="34" t="s">
        <v>2</v>
      </c>
      <c r="E487" s="34" t="s">
        <v>441</v>
      </c>
      <c r="F487" s="34" t="s">
        <v>456</v>
      </c>
      <c r="G487" s="73">
        <v>1970</v>
      </c>
      <c r="H487" s="88">
        <v>1969.654</v>
      </c>
      <c r="I487" s="84">
        <f t="shared" si="25"/>
        <v>99.98243654822335</v>
      </c>
    </row>
    <row r="488" spans="1:9" ht="12.75">
      <c r="A488" s="35" t="s">
        <v>30</v>
      </c>
      <c r="C488" s="34" t="s">
        <v>107</v>
      </c>
      <c r="D488" s="34" t="s">
        <v>4</v>
      </c>
      <c r="E488" s="34"/>
      <c r="F488" s="67"/>
      <c r="G488" s="73">
        <f>G500+G489</f>
        <v>3874.1</v>
      </c>
      <c r="H488" s="73">
        <f>H500+H489</f>
        <v>3825.643</v>
      </c>
      <c r="I488" s="84">
        <f t="shared" si="25"/>
        <v>98.74920626726208</v>
      </c>
    </row>
    <row r="489" spans="1:9" ht="22.5">
      <c r="A489" s="35" t="s">
        <v>161</v>
      </c>
      <c r="C489" s="34" t="s">
        <v>107</v>
      </c>
      <c r="D489" s="34" t="s">
        <v>4</v>
      </c>
      <c r="E489" s="34" t="s">
        <v>442</v>
      </c>
      <c r="F489" s="34"/>
      <c r="G489" s="37">
        <f>G490</f>
        <v>3794.1</v>
      </c>
      <c r="H489" s="37">
        <f>H490</f>
        <v>3745.643</v>
      </c>
      <c r="I489" s="84">
        <f t="shared" si="25"/>
        <v>98.72283281937746</v>
      </c>
    </row>
    <row r="490" spans="1:9" ht="56.25">
      <c r="A490" s="35" t="s">
        <v>278</v>
      </c>
      <c r="C490" s="34" t="s">
        <v>107</v>
      </c>
      <c r="D490" s="34" t="s">
        <v>4</v>
      </c>
      <c r="E490" s="34" t="s">
        <v>443</v>
      </c>
      <c r="F490" s="34"/>
      <c r="G490" s="37">
        <f>G491+G494+G497</f>
        <v>3794.1</v>
      </c>
      <c r="H490" s="37">
        <f>H491+H494+H497</f>
        <v>3745.643</v>
      </c>
      <c r="I490" s="84">
        <f t="shared" si="25"/>
        <v>98.72283281937746</v>
      </c>
    </row>
    <row r="491" spans="1:9" ht="56.25">
      <c r="A491" s="35" t="s">
        <v>279</v>
      </c>
      <c r="C491" s="34" t="s">
        <v>107</v>
      </c>
      <c r="D491" s="34" t="s">
        <v>4</v>
      </c>
      <c r="E491" s="34" t="s">
        <v>444</v>
      </c>
      <c r="F491" s="34"/>
      <c r="G491" s="37">
        <f>G492</f>
        <v>905.5</v>
      </c>
      <c r="H491" s="37">
        <f>H492</f>
        <v>905.471</v>
      </c>
      <c r="I491" s="84">
        <f t="shared" si="25"/>
        <v>99.99679734953064</v>
      </c>
    </row>
    <row r="492" spans="1:9" ht="22.5">
      <c r="A492" s="35" t="s">
        <v>99</v>
      </c>
      <c r="C492" s="34" t="s">
        <v>107</v>
      </c>
      <c r="D492" s="34" t="s">
        <v>4</v>
      </c>
      <c r="E492" s="34" t="s">
        <v>444</v>
      </c>
      <c r="F492" s="34" t="s">
        <v>455</v>
      </c>
      <c r="G492" s="37">
        <f>G493</f>
        <v>905.5</v>
      </c>
      <c r="H492" s="88">
        <f>H493</f>
        <v>905.471</v>
      </c>
      <c r="I492" s="84">
        <f t="shared" si="25"/>
        <v>99.99679734953064</v>
      </c>
    </row>
    <row r="493" spans="1:9" ht="33.75">
      <c r="A493" s="35" t="s">
        <v>108</v>
      </c>
      <c r="C493" s="34" t="s">
        <v>107</v>
      </c>
      <c r="D493" s="34" t="s">
        <v>4</v>
      </c>
      <c r="E493" s="34" t="s">
        <v>444</v>
      </c>
      <c r="F493" s="34" t="s">
        <v>456</v>
      </c>
      <c r="G493" s="37">
        <v>905.5</v>
      </c>
      <c r="H493" s="88">
        <v>905.471</v>
      </c>
      <c r="I493" s="84">
        <f t="shared" si="25"/>
        <v>99.99679734953064</v>
      </c>
    </row>
    <row r="494" spans="1:9" ht="33.75">
      <c r="A494" s="35" t="s">
        <v>280</v>
      </c>
      <c r="C494" s="34" t="s">
        <v>107</v>
      </c>
      <c r="D494" s="34" t="s">
        <v>4</v>
      </c>
      <c r="E494" s="34" t="s">
        <v>445</v>
      </c>
      <c r="F494" s="34"/>
      <c r="G494" s="37">
        <f>G495</f>
        <v>1468.5</v>
      </c>
      <c r="H494" s="37">
        <f>H495</f>
        <v>1420.086</v>
      </c>
      <c r="I494" s="84">
        <f t="shared" si="25"/>
        <v>96.70316649642491</v>
      </c>
    </row>
    <row r="495" spans="1:9" ht="22.5">
      <c r="A495" s="35" t="s">
        <v>99</v>
      </c>
      <c r="C495" s="34" t="s">
        <v>107</v>
      </c>
      <c r="D495" s="34" t="s">
        <v>4</v>
      </c>
      <c r="E495" s="34" t="s">
        <v>445</v>
      </c>
      <c r="F495" s="34" t="s">
        <v>455</v>
      </c>
      <c r="G495" s="37">
        <f>G496</f>
        <v>1468.5</v>
      </c>
      <c r="H495" s="88">
        <f>H496</f>
        <v>1420.086</v>
      </c>
      <c r="I495" s="84">
        <f t="shared" si="25"/>
        <v>96.70316649642491</v>
      </c>
    </row>
    <row r="496" spans="1:9" ht="33.75">
      <c r="A496" s="35" t="s">
        <v>108</v>
      </c>
      <c r="C496" s="34" t="s">
        <v>107</v>
      </c>
      <c r="D496" s="34" t="s">
        <v>4</v>
      </c>
      <c r="E496" s="34" t="s">
        <v>445</v>
      </c>
      <c r="F496" s="34" t="s">
        <v>456</v>
      </c>
      <c r="G496" s="37">
        <v>1468.5</v>
      </c>
      <c r="H496" s="88">
        <v>1420.086</v>
      </c>
      <c r="I496" s="84">
        <f t="shared" si="25"/>
        <v>96.70316649642491</v>
      </c>
    </row>
    <row r="497" spans="1:9" ht="45">
      <c r="A497" s="35" t="s">
        <v>281</v>
      </c>
      <c r="C497" s="34" t="s">
        <v>107</v>
      </c>
      <c r="D497" s="34" t="s">
        <v>4</v>
      </c>
      <c r="E497" s="34" t="s">
        <v>446</v>
      </c>
      <c r="F497" s="34"/>
      <c r="G497" s="37">
        <f>G498</f>
        <v>1420.1</v>
      </c>
      <c r="H497" s="37">
        <f>H498</f>
        <v>1420.086</v>
      </c>
      <c r="I497" s="84">
        <f t="shared" si="25"/>
        <v>99.99901415393283</v>
      </c>
    </row>
    <row r="498" spans="1:9" ht="22.5">
      <c r="A498" s="35" t="s">
        <v>99</v>
      </c>
      <c r="C498" s="34" t="s">
        <v>107</v>
      </c>
      <c r="D498" s="34" t="s">
        <v>4</v>
      </c>
      <c r="E498" s="34" t="s">
        <v>446</v>
      </c>
      <c r="F498" s="34" t="s">
        <v>455</v>
      </c>
      <c r="G498" s="37">
        <f>G499</f>
        <v>1420.1</v>
      </c>
      <c r="H498" s="88">
        <f>H499</f>
        <v>1420.086</v>
      </c>
      <c r="I498" s="84">
        <f t="shared" si="25"/>
        <v>99.99901415393283</v>
      </c>
    </row>
    <row r="499" spans="1:9" ht="33.75">
      <c r="A499" s="35" t="s">
        <v>108</v>
      </c>
      <c r="C499" s="34" t="s">
        <v>107</v>
      </c>
      <c r="D499" s="34" t="s">
        <v>4</v>
      </c>
      <c r="E499" s="34" t="s">
        <v>446</v>
      </c>
      <c r="F499" s="34" t="s">
        <v>456</v>
      </c>
      <c r="G499" s="37">
        <v>1420.1</v>
      </c>
      <c r="H499" s="88">
        <v>1420.086</v>
      </c>
      <c r="I499" s="84">
        <f t="shared" si="25"/>
        <v>99.99901415393283</v>
      </c>
    </row>
    <row r="500" spans="1:9" ht="22.5">
      <c r="A500" s="35" t="s">
        <v>81</v>
      </c>
      <c r="C500" s="34" t="s">
        <v>107</v>
      </c>
      <c r="D500" s="34" t="s">
        <v>4</v>
      </c>
      <c r="E500" s="34" t="s">
        <v>300</v>
      </c>
      <c r="F500" s="34"/>
      <c r="G500" s="37">
        <f>G502</f>
        <v>80</v>
      </c>
      <c r="H500" s="37">
        <f>H502</f>
        <v>80</v>
      </c>
      <c r="I500" s="84">
        <f t="shared" si="25"/>
        <v>100</v>
      </c>
    </row>
    <row r="501" spans="1:9" ht="33.75">
      <c r="A501" s="35" t="s">
        <v>159</v>
      </c>
      <c r="C501" s="34" t="s">
        <v>107</v>
      </c>
      <c r="D501" s="34" t="s">
        <v>4</v>
      </c>
      <c r="E501" s="34" t="s">
        <v>440</v>
      </c>
      <c r="F501" s="34"/>
      <c r="G501" s="37">
        <f aca="true" t="shared" si="28" ref="G501:H503">G502</f>
        <v>80</v>
      </c>
      <c r="H501" s="37">
        <f t="shared" si="28"/>
        <v>80</v>
      </c>
      <c r="I501" s="84">
        <f t="shared" si="25"/>
        <v>100</v>
      </c>
    </row>
    <row r="502" spans="1:9" ht="33.75">
      <c r="A502" s="35" t="s">
        <v>100</v>
      </c>
      <c r="C502" s="34" t="s">
        <v>107</v>
      </c>
      <c r="D502" s="34" t="s">
        <v>4</v>
      </c>
      <c r="E502" s="34" t="s">
        <v>447</v>
      </c>
      <c r="F502" s="34"/>
      <c r="G502" s="37">
        <f t="shared" si="28"/>
        <v>80</v>
      </c>
      <c r="H502" s="37">
        <f t="shared" si="28"/>
        <v>80</v>
      </c>
      <c r="I502" s="84">
        <f t="shared" si="25"/>
        <v>100</v>
      </c>
    </row>
    <row r="503" spans="1:9" ht="22.5">
      <c r="A503" s="35" t="s">
        <v>99</v>
      </c>
      <c r="C503" s="34" t="s">
        <v>107</v>
      </c>
      <c r="D503" s="34" t="s">
        <v>4</v>
      </c>
      <c r="E503" s="34" t="s">
        <v>447</v>
      </c>
      <c r="F503" s="34" t="s">
        <v>455</v>
      </c>
      <c r="G503" s="37">
        <f t="shared" si="28"/>
        <v>80</v>
      </c>
      <c r="H503" s="88">
        <f t="shared" si="28"/>
        <v>80</v>
      </c>
      <c r="I503" s="84">
        <f t="shared" si="25"/>
        <v>100</v>
      </c>
    </row>
    <row r="504" spans="1:9" ht="22.5">
      <c r="A504" s="35" t="s">
        <v>101</v>
      </c>
      <c r="C504" s="34" t="s">
        <v>107</v>
      </c>
      <c r="D504" s="34" t="s">
        <v>4</v>
      </c>
      <c r="E504" s="34" t="s">
        <v>447</v>
      </c>
      <c r="F504" s="34" t="s">
        <v>459</v>
      </c>
      <c r="G504" s="37">
        <v>80</v>
      </c>
      <c r="H504" s="88">
        <v>80</v>
      </c>
      <c r="I504" s="84">
        <f t="shared" si="25"/>
        <v>100</v>
      </c>
    </row>
    <row r="505" spans="1:9" ht="12.75">
      <c r="A505" s="53" t="s">
        <v>42</v>
      </c>
      <c r="C505" s="63" t="s">
        <v>6</v>
      </c>
      <c r="D505" s="34"/>
      <c r="E505" s="34"/>
      <c r="F505" s="34"/>
      <c r="G505" s="79">
        <f>G506</f>
        <v>29658.899999999998</v>
      </c>
      <c r="H505" s="79">
        <f>H506</f>
        <v>29399.784</v>
      </c>
      <c r="I505" s="84">
        <f t="shared" si="25"/>
        <v>99.12634656039165</v>
      </c>
    </row>
    <row r="506" spans="1:9" ht="12.75">
      <c r="A506" s="35" t="s">
        <v>56</v>
      </c>
      <c r="C506" s="34" t="s">
        <v>6</v>
      </c>
      <c r="D506" s="34" t="s">
        <v>2</v>
      </c>
      <c r="E506" s="34"/>
      <c r="F506" s="34"/>
      <c r="G506" s="37">
        <f>G507</f>
        <v>29658.899999999998</v>
      </c>
      <c r="H506" s="37">
        <f>H507</f>
        <v>29399.784</v>
      </c>
      <c r="I506" s="84">
        <f t="shared" si="25"/>
        <v>99.12634656039165</v>
      </c>
    </row>
    <row r="507" spans="1:9" ht="33.75">
      <c r="A507" s="35" t="s">
        <v>162</v>
      </c>
      <c r="C507" s="34" t="s">
        <v>6</v>
      </c>
      <c r="D507" s="34" t="s">
        <v>2</v>
      </c>
      <c r="E507" s="34" t="s">
        <v>448</v>
      </c>
      <c r="F507" s="34"/>
      <c r="G507" s="37">
        <f>G508+G521</f>
        <v>29658.899999999998</v>
      </c>
      <c r="H507" s="37">
        <f>H508+H521</f>
        <v>29399.784</v>
      </c>
      <c r="I507" s="84">
        <f t="shared" si="25"/>
        <v>99.12634656039165</v>
      </c>
    </row>
    <row r="508" spans="1:9" ht="56.25">
      <c r="A508" s="33" t="s">
        <v>282</v>
      </c>
      <c r="C508" s="34" t="s">
        <v>6</v>
      </c>
      <c r="D508" s="34" t="s">
        <v>2</v>
      </c>
      <c r="E508" s="34" t="s">
        <v>449</v>
      </c>
      <c r="F508" s="34"/>
      <c r="G508" s="37">
        <f>G509+G514</f>
        <v>29553.899999999998</v>
      </c>
      <c r="H508" s="37">
        <f>H509+H514</f>
        <v>29294.784</v>
      </c>
      <c r="I508" s="84">
        <f t="shared" si="25"/>
        <v>99.12324261772558</v>
      </c>
    </row>
    <row r="509" spans="1:9" ht="56.25">
      <c r="A509" s="35" t="s">
        <v>283</v>
      </c>
      <c r="C509" s="34" t="s">
        <v>6</v>
      </c>
      <c r="D509" s="34" t="s">
        <v>2</v>
      </c>
      <c r="E509" s="34" t="s">
        <v>450</v>
      </c>
      <c r="F509" s="34"/>
      <c r="G509" s="37">
        <f>G510+G512</f>
        <v>1205.5</v>
      </c>
      <c r="H509" s="37">
        <f>H510+H512</f>
        <v>1205.478</v>
      </c>
      <c r="I509" s="84">
        <f aca="true" t="shared" si="29" ref="I509:I527">H509/G509*100</f>
        <v>99.99817503110742</v>
      </c>
    </row>
    <row r="510" spans="1:9" ht="56.25">
      <c r="A510" s="35" t="s">
        <v>68</v>
      </c>
      <c r="C510" s="34" t="s">
        <v>6</v>
      </c>
      <c r="D510" s="34" t="s">
        <v>2</v>
      </c>
      <c r="E510" s="34" t="s">
        <v>450</v>
      </c>
      <c r="F510" s="68">
        <v>100</v>
      </c>
      <c r="G510" s="37">
        <f>G511</f>
        <v>190.5</v>
      </c>
      <c r="H510" s="88">
        <f>H511</f>
        <v>190.449</v>
      </c>
      <c r="I510" s="84">
        <f t="shared" si="29"/>
        <v>99.9732283464567</v>
      </c>
    </row>
    <row r="511" spans="1:9" ht="22.5">
      <c r="A511" s="38" t="s">
        <v>90</v>
      </c>
      <c r="C511" s="34" t="s">
        <v>6</v>
      </c>
      <c r="D511" s="34" t="s">
        <v>2</v>
      </c>
      <c r="E511" s="34" t="s">
        <v>450</v>
      </c>
      <c r="F511" s="34" t="s">
        <v>91</v>
      </c>
      <c r="G511" s="37">
        <v>190.5</v>
      </c>
      <c r="H511" s="88">
        <v>190.449</v>
      </c>
      <c r="I511" s="84">
        <f t="shared" si="29"/>
        <v>99.9732283464567</v>
      </c>
    </row>
    <row r="512" spans="1:9" ht="22.5">
      <c r="A512" s="35" t="s">
        <v>71</v>
      </c>
      <c r="C512" s="34" t="s">
        <v>6</v>
      </c>
      <c r="D512" s="34" t="s">
        <v>2</v>
      </c>
      <c r="E512" s="34" t="s">
        <v>450</v>
      </c>
      <c r="F512" s="34" t="s">
        <v>74</v>
      </c>
      <c r="G512" s="37">
        <f>G513</f>
        <v>1015</v>
      </c>
      <c r="H512" s="88">
        <f>H513</f>
        <v>1015.029</v>
      </c>
      <c r="I512" s="84">
        <f t="shared" si="29"/>
        <v>100.00285714285715</v>
      </c>
    </row>
    <row r="513" spans="1:9" ht="33.75">
      <c r="A513" s="35" t="s">
        <v>72</v>
      </c>
      <c r="C513" s="34" t="s">
        <v>6</v>
      </c>
      <c r="D513" s="34" t="s">
        <v>2</v>
      </c>
      <c r="E513" s="34" t="s">
        <v>450</v>
      </c>
      <c r="F513" s="34" t="s">
        <v>73</v>
      </c>
      <c r="G513" s="37">
        <v>1015</v>
      </c>
      <c r="H513" s="88">
        <v>1015.029</v>
      </c>
      <c r="I513" s="84">
        <f t="shared" si="29"/>
        <v>100.00285714285715</v>
      </c>
    </row>
    <row r="514" spans="1:9" ht="22.5">
      <c r="A514" s="35" t="s">
        <v>38</v>
      </c>
      <c r="C514" s="34" t="s">
        <v>6</v>
      </c>
      <c r="D514" s="34" t="s">
        <v>2</v>
      </c>
      <c r="E514" s="34" t="s">
        <v>451</v>
      </c>
      <c r="F514" s="34"/>
      <c r="G514" s="37">
        <f>G515+G517+G519</f>
        <v>28348.399999999998</v>
      </c>
      <c r="H514" s="37">
        <f>H515+H517+H519</f>
        <v>28089.306</v>
      </c>
      <c r="I514" s="84">
        <f t="shared" si="29"/>
        <v>99.08603660171298</v>
      </c>
    </row>
    <row r="515" spans="1:9" ht="56.25">
      <c r="A515" s="35" t="s">
        <v>68</v>
      </c>
      <c r="C515" s="34" t="s">
        <v>6</v>
      </c>
      <c r="D515" s="34" t="s">
        <v>2</v>
      </c>
      <c r="E515" s="34" t="s">
        <v>451</v>
      </c>
      <c r="F515" s="68">
        <v>100</v>
      </c>
      <c r="G515" s="37">
        <f>G516</f>
        <v>18820.1</v>
      </c>
      <c r="H515" s="88">
        <f>H516</f>
        <v>18760.029</v>
      </c>
      <c r="I515" s="84">
        <f t="shared" si="29"/>
        <v>99.68081466092103</v>
      </c>
    </row>
    <row r="516" spans="1:9" ht="22.5">
      <c r="A516" s="38" t="s">
        <v>90</v>
      </c>
      <c r="C516" s="34" t="s">
        <v>6</v>
      </c>
      <c r="D516" s="34" t="s">
        <v>2</v>
      </c>
      <c r="E516" s="34" t="s">
        <v>451</v>
      </c>
      <c r="F516" s="34" t="s">
        <v>91</v>
      </c>
      <c r="G516" s="37">
        <v>18820.1</v>
      </c>
      <c r="H516" s="88">
        <f>14392.467+3.3+4364.262</f>
        <v>18760.029</v>
      </c>
      <c r="I516" s="84">
        <f t="shared" si="29"/>
        <v>99.68081466092103</v>
      </c>
    </row>
    <row r="517" spans="1:9" ht="22.5">
      <c r="A517" s="35" t="s">
        <v>71</v>
      </c>
      <c r="C517" s="34" t="s">
        <v>6</v>
      </c>
      <c r="D517" s="34" t="s">
        <v>2</v>
      </c>
      <c r="E517" s="34" t="s">
        <v>451</v>
      </c>
      <c r="F517" s="34" t="s">
        <v>74</v>
      </c>
      <c r="G517" s="37">
        <f>G518</f>
        <v>9338</v>
      </c>
      <c r="H517" s="88">
        <f>H518</f>
        <v>9138.95</v>
      </c>
      <c r="I517" s="84">
        <f t="shared" si="29"/>
        <v>97.86838723495396</v>
      </c>
    </row>
    <row r="518" spans="1:9" ht="33.75">
      <c r="A518" s="35" t="s">
        <v>72</v>
      </c>
      <c r="C518" s="34" t="s">
        <v>6</v>
      </c>
      <c r="D518" s="34" t="s">
        <v>2</v>
      </c>
      <c r="E518" s="34" t="s">
        <v>451</v>
      </c>
      <c r="F518" s="34" t="s">
        <v>73</v>
      </c>
      <c r="G518" s="37">
        <v>9338</v>
      </c>
      <c r="H518" s="88">
        <f>342.459+8796.491</f>
        <v>9138.95</v>
      </c>
      <c r="I518" s="84">
        <f t="shared" si="29"/>
        <v>97.86838723495396</v>
      </c>
    </row>
    <row r="519" spans="1:9" ht="12.75">
      <c r="A519" s="35" t="s">
        <v>75</v>
      </c>
      <c r="C519" s="34" t="s">
        <v>6</v>
      </c>
      <c r="D519" s="34" t="s">
        <v>2</v>
      </c>
      <c r="E519" s="34" t="s">
        <v>451</v>
      </c>
      <c r="F519" s="34" t="s">
        <v>76</v>
      </c>
      <c r="G519" s="37">
        <f>G520</f>
        <v>190.3</v>
      </c>
      <c r="H519" s="88">
        <f>H520</f>
        <v>190.327</v>
      </c>
      <c r="I519" s="84">
        <f t="shared" si="29"/>
        <v>100.01418812401471</v>
      </c>
    </row>
    <row r="520" spans="1:9" ht="12.75">
      <c r="A520" s="35" t="s">
        <v>77</v>
      </c>
      <c r="C520" s="34" t="s">
        <v>6</v>
      </c>
      <c r="D520" s="34" t="s">
        <v>2</v>
      </c>
      <c r="E520" s="34" t="s">
        <v>451</v>
      </c>
      <c r="F520" s="34" t="s">
        <v>78</v>
      </c>
      <c r="G520" s="37">
        <v>190.3</v>
      </c>
      <c r="H520" s="88">
        <f>189.577+0.75</f>
        <v>190.327</v>
      </c>
      <c r="I520" s="84">
        <f t="shared" si="29"/>
        <v>100.01418812401471</v>
      </c>
    </row>
    <row r="521" spans="1:9" ht="45">
      <c r="A521" s="33" t="s">
        <v>284</v>
      </c>
      <c r="C521" s="34" t="s">
        <v>6</v>
      </c>
      <c r="D521" s="34" t="s">
        <v>2</v>
      </c>
      <c r="E521" s="34" t="s">
        <v>452</v>
      </c>
      <c r="F521" s="34"/>
      <c r="G521" s="37">
        <f>G522+G525</f>
        <v>105</v>
      </c>
      <c r="H521" s="37">
        <f>H522+H525</f>
        <v>105</v>
      </c>
      <c r="I521" s="84">
        <f t="shared" si="29"/>
        <v>100</v>
      </c>
    </row>
    <row r="522" spans="1:9" ht="22.5">
      <c r="A522" s="33" t="s">
        <v>163</v>
      </c>
      <c r="C522" s="34" t="s">
        <v>6</v>
      </c>
      <c r="D522" s="34" t="s">
        <v>2</v>
      </c>
      <c r="E522" s="34" t="s">
        <v>453</v>
      </c>
      <c r="F522" s="34"/>
      <c r="G522" s="37">
        <f>G523</f>
        <v>25</v>
      </c>
      <c r="H522" s="37">
        <f>H523</f>
        <v>25</v>
      </c>
      <c r="I522" s="84">
        <f t="shared" si="29"/>
        <v>100</v>
      </c>
    </row>
    <row r="523" spans="1:9" ht="22.5">
      <c r="A523" s="35" t="s">
        <v>71</v>
      </c>
      <c r="C523" s="34" t="s">
        <v>6</v>
      </c>
      <c r="D523" s="34" t="s">
        <v>2</v>
      </c>
      <c r="E523" s="34" t="s">
        <v>453</v>
      </c>
      <c r="F523" s="34" t="s">
        <v>74</v>
      </c>
      <c r="G523" s="37">
        <v>25</v>
      </c>
      <c r="H523" s="88">
        <f>H524</f>
        <v>25</v>
      </c>
      <c r="I523" s="84">
        <f t="shared" si="29"/>
        <v>100</v>
      </c>
    </row>
    <row r="524" spans="1:9" ht="33.75">
      <c r="A524" s="35" t="s">
        <v>72</v>
      </c>
      <c r="C524" s="34" t="s">
        <v>6</v>
      </c>
      <c r="D524" s="34" t="s">
        <v>2</v>
      </c>
      <c r="E524" s="34" t="s">
        <v>453</v>
      </c>
      <c r="F524" s="34" t="s">
        <v>73</v>
      </c>
      <c r="G524" s="37">
        <v>25</v>
      </c>
      <c r="H524" s="88">
        <v>25</v>
      </c>
      <c r="I524" s="84">
        <f t="shared" si="29"/>
        <v>100</v>
      </c>
    </row>
    <row r="525" spans="1:9" ht="56.25">
      <c r="A525" s="33" t="s">
        <v>285</v>
      </c>
      <c r="C525" s="34" t="s">
        <v>6</v>
      </c>
      <c r="D525" s="34" t="s">
        <v>2</v>
      </c>
      <c r="E525" s="34" t="s">
        <v>454</v>
      </c>
      <c r="F525" s="34"/>
      <c r="G525" s="37">
        <f>G526</f>
        <v>80</v>
      </c>
      <c r="H525" s="37">
        <f>H526</f>
        <v>80</v>
      </c>
      <c r="I525" s="84">
        <f t="shared" si="29"/>
        <v>100</v>
      </c>
    </row>
    <row r="526" spans="1:9" ht="22.5">
      <c r="A526" s="35" t="s">
        <v>71</v>
      </c>
      <c r="C526" s="34" t="s">
        <v>6</v>
      </c>
      <c r="D526" s="34" t="s">
        <v>2</v>
      </c>
      <c r="E526" s="34" t="s">
        <v>454</v>
      </c>
      <c r="F526" s="34" t="s">
        <v>74</v>
      </c>
      <c r="G526" s="37">
        <f>G527</f>
        <v>80</v>
      </c>
      <c r="H526" s="88">
        <f>H527</f>
        <v>80</v>
      </c>
      <c r="I526" s="84">
        <f t="shared" si="29"/>
        <v>100</v>
      </c>
    </row>
    <row r="527" spans="1:9" ht="33.75">
      <c r="A527" s="35" t="s">
        <v>72</v>
      </c>
      <c r="C527" s="34" t="s">
        <v>6</v>
      </c>
      <c r="D527" s="34" t="s">
        <v>2</v>
      </c>
      <c r="E527" s="34" t="s">
        <v>454</v>
      </c>
      <c r="F527" s="34" t="s">
        <v>73</v>
      </c>
      <c r="G527" s="37">
        <v>80</v>
      </c>
      <c r="H527" s="88">
        <v>80</v>
      </c>
      <c r="I527" s="84">
        <f t="shared" si="29"/>
        <v>100</v>
      </c>
    </row>
  </sheetData>
  <sheetProtection/>
  <mergeCells count="11">
    <mergeCell ref="A4:I4"/>
    <mergeCell ref="A7:I7"/>
    <mergeCell ref="A5:I5"/>
    <mergeCell ref="A6:I6"/>
    <mergeCell ref="B15:B447"/>
    <mergeCell ref="A1:I1"/>
    <mergeCell ref="A8:I8"/>
    <mergeCell ref="A10:I10"/>
    <mergeCell ref="A9:I9"/>
    <mergeCell ref="A2:I2"/>
    <mergeCell ref="A3:I3"/>
  </mergeCells>
  <printOptions/>
  <pageMargins left="0.16" right="0.16" top="0.34" bottom="0.43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Зубцова Евгения Александровна</cp:lastModifiedBy>
  <cp:lastPrinted>2017-03-14T08:35:50Z</cp:lastPrinted>
  <dcterms:created xsi:type="dcterms:W3CDTF">2008-10-07T12:41:14Z</dcterms:created>
  <dcterms:modified xsi:type="dcterms:W3CDTF">2017-03-15T08:02:05Z</dcterms:modified>
  <cp:category/>
  <cp:version/>
  <cp:contentType/>
  <cp:contentStatus/>
</cp:coreProperties>
</file>