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00" windowWidth="12405" windowHeight="8025"/>
  </bookViews>
  <sheets>
    <sheet name="перечень объектов" sheetId="12" r:id="rId1"/>
  </sheets>
  <calcPr calcId="125725" concurrentCalc="0"/>
</workbook>
</file>

<file path=xl/calcChain.xml><?xml version="1.0" encoding="utf-8"?>
<calcChain xmlns="http://schemas.openxmlformats.org/spreadsheetml/2006/main">
  <c r="G20" i="12"/>
  <c r="F20"/>
  <c r="G21"/>
  <c r="F21"/>
  <c r="G22"/>
  <c r="F22"/>
  <c r="G23"/>
  <c r="F23"/>
  <c r="G24"/>
  <c r="F24"/>
  <c r="G25"/>
  <c r="F25"/>
  <c r="G26"/>
  <c r="F26"/>
  <c r="G27"/>
  <c r="F27"/>
  <c r="G28"/>
  <c r="F28"/>
  <c r="G29"/>
  <c r="F29"/>
  <c r="G30"/>
  <c r="F30"/>
  <c r="G31"/>
  <c r="F31"/>
  <c r="G32"/>
  <c r="F32"/>
  <c r="G33"/>
  <c r="F33"/>
  <c r="G34"/>
  <c r="F34"/>
  <c r="G19"/>
  <c r="F19"/>
  <c r="G9"/>
  <c r="F9"/>
  <c r="G10"/>
  <c r="F10"/>
  <c r="G11"/>
  <c r="F11"/>
  <c r="G12"/>
  <c r="F12"/>
  <c r="G13"/>
  <c r="F13"/>
  <c r="G14"/>
  <c r="F14"/>
  <c r="G15"/>
  <c r="F15"/>
  <c r="G16"/>
  <c r="F16"/>
  <c r="G8"/>
  <c r="F8"/>
  <c r="G6"/>
  <c r="G17"/>
  <c r="G5"/>
  <c r="F6"/>
  <c r="F17"/>
  <c r="F5"/>
  <c r="H28"/>
  <c r="D17"/>
  <c r="D6"/>
  <c r="I6"/>
  <c r="I17"/>
  <c r="I5"/>
  <c r="E6"/>
  <c r="H6"/>
  <c r="H9"/>
  <c r="H10"/>
  <c r="H11"/>
  <c r="H12"/>
  <c r="H13"/>
  <c r="H14"/>
  <c r="H15"/>
  <c r="H16"/>
  <c r="H8"/>
  <c r="H19"/>
  <c r="E17"/>
  <c r="E5"/>
  <c r="D5"/>
  <c r="CB22"/>
  <c r="CB19"/>
  <c r="CB23"/>
  <c r="CB24"/>
  <c r="CA18"/>
  <c r="CA19"/>
  <c r="CA20"/>
  <c r="CA21"/>
  <c r="CA22"/>
  <c r="CA23"/>
  <c r="CA24"/>
  <c r="CA25"/>
  <c r="CA26"/>
  <c r="CA27"/>
  <c r="CA28"/>
  <c r="CA29"/>
  <c r="CA30"/>
  <c r="CA31"/>
  <c r="CA32"/>
  <c r="CA33"/>
  <c r="CA16"/>
  <c r="CB18"/>
  <c r="CB20"/>
  <c r="CB21"/>
  <c r="CB25"/>
  <c r="CB26"/>
  <c r="CB27"/>
  <c r="CB28"/>
  <c r="CB29"/>
  <c r="CB30"/>
  <c r="CB31"/>
  <c r="CB32"/>
  <c r="CB33"/>
  <c r="CB16"/>
  <c r="CC18"/>
  <c r="CC19"/>
  <c r="CC20"/>
  <c r="CC21"/>
  <c r="CC22"/>
  <c r="CC23"/>
  <c r="CC24"/>
  <c r="CC25"/>
  <c r="CC26"/>
  <c r="CC27"/>
  <c r="CC28"/>
  <c r="CC29"/>
  <c r="CC30"/>
  <c r="CC31"/>
  <c r="CC32"/>
  <c r="CC33"/>
  <c r="CC16"/>
  <c r="BX16"/>
  <c r="BY18"/>
  <c r="BY19"/>
  <c r="BY20"/>
  <c r="BY21"/>
  <c r="BY22"/>
  <c r="BY23"/>
  <c r="BY24"/>
  <c r="BY25"/>
  <c r="BY26"/>
  <c r="BY27"/>
  <c r="BY28"/>
  <c r="BY29"/>
  <c r="BY30"/>
  <c r="BY31"/>
  <c r="BY32"/>
  <c r="BY33"/>
  <c r="BY16"/>
  <c r="BZ16"/>
  <c r="H17"/>
  <c r="H33"/>
  <c r="H32"/>
  <c r="H31"/>
  <c r="H34"/>
  <c r="H30"/>
  <c r="H29"/>
  <c r="H27"/>
  <c r="H26"/>
  <c r="H25"/>
  <c r="H24"/>
  <c r="H23"/>
  <c r="H22"/>
  <c r="H21"/>
  <c r="H20"/>
</calcChain>
</file>

<file path=xl/comments1.xml><?xml version="1.0" encoding="utf-8"?>
<comments xmlns="http://schemas.openxmlformats.org/spreadsheetml/2006/main">
  <authors>
    <author>user</author>
  </authors>
  <commentList>
    <comment ref="B17" authorId="0">
      <text/>
    </comment>
  </commentList>
</comments>
</file>

<file path=xl/sharedStrings.xml><?xml version="1.0" encoding="utf-8"?>
<sst xmlns="http://schemas.openxmlformats.org/spreadsheetml/2006/main" count="72" uniqueCount="45">
  <si>
    <t>№ п/п</t>
  </si>
  <si>
    <t xml:space="preserve">Характер работ </t>
  </si>
  <si>
    <t>Наименование направления расходования средств, наименование объектов</t>
  </si>
  <si>
    <t>в том числе за счет</t>
  </si>
  <si>
    <t xml:space="preserve">Мощность по проектно-сметной документации, м2 </t>
  </si>
  <si>
    <t>Долевое участие бюджета Поселения,
%
(гр. 7
/гр. 5*100)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</si>
  <si>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</si>
  <si>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субсидии
(руб.)</t>
  </si>
  <si>
    <t>Стоимость в ценах соответствующих лет* 
(руб.)</t>
  </si>
  <si>
    <t>бюджета городского округа (городского (сельского) поселения) 
(руб.)</t>
  </si>
  <si>
    <t>Плановое значение целевого показателя эффективности использования субсидий - увеличение площади поверхности автомобильных дорог и искусственных сооружений на них, дворовых территорий многоквартирных домов, проездов к дворовым территориям многоквартирных домов, приведенных в нормативное состояние, с использованием  субсидии и средств бюджета муниципального образования 
(м 2)</t>
  </si>
  <si>
    <t>ремонт</t>
  </si>
  <si>
    <t>Глава городского поселения Воскресенск</t>
  </si>
  <si>
    <t>____________________________А.В.Квардаков</t>
  </si>
  <si>
    <t>Перечень объектов капитального ремонта и ремонта автомобильных дорог общего пользования,  дворовых территорий многоквартирных домов, проездов к дворовым территориям многоквартирных домов городского поселения Воскресенск Воскресенского муниципального района Московской области  на ____2015____год, финансируемых за счет бюджетных ассигнований Дорожного фонда Московской области и за счет средств местных бюджетов</t>
  </si>
  <si>
    <t>г.Воскресенск, ул. Советская д.11/15, Октябрьская д.13</t>
  </si>
  <si>
    <t>г.Воскресенск, ул.Стандартная д.7,8; ; Железнодорожная д.6,8,10,; Октябрьская д.26</t>
  </si>
  <si>
    <t>г.Воскресенск, ул.Менделеева д.15</t>
  </si>
  <si>
    <t>г.Воскресенск, ул.Ленинская д.19 а; Карла Маркса д.14</t>
  </si>
  <si>
    <t>г.Воскресенск, ул.Победы, д. 10,12,14</t>
  </si>
  <si>
    <t>г.Воскресенск, пер.1-й Школьный д.2а, 6а,6б</t>
  </si>
  <si>
    <t>г.Воскресенск, ул. Дзержинского д.18,22,24,28</t>
  </si>
  <si>
    <t>г.Воскресенск, ул.Монтажная, д.6,8,10,12, 40 лет Октября д.15,17, Белинского 14,16,18</t>
  </si>
  <si>
    <t>Г.Воскресенск, ул.Мичурина д.17а</t>
  </si>
  <si>
    <t>г.Воскресенск, ул. Октябрьская, д.10,12</t>
  </si>
  <si>
    <t>г.Воскресенск, ул. Железнодорожная, д.1, ул.Пионерская, д. 10,12</t>
  </si>
  <si>
    <t>г.Воскресенск, ул. Задорожная, д.32,34</t>
  </si>
  <si>
    <t>г.Воскресенск, ул. Андреса д.40,44,46,48, ул.Первомайская д.19</t>
  </si>
  <si>
    <t>в т.ч. по объектно:</t>
  </si>
  <si>
    <t>г.Воскресенск, ул. Карла Маркса д,2,4,6, Ленинская д.1,2,5</t>
  </si>
  <si>
    <t>г.Воскресенск, Цесиса, д.24/15,20</t>
  </si>
  <si>
    <t>г.Воскресенск, Мичурина д.1,2,4,6, Карла Маркса д.1,5</t>
  </si>
  <si>
    <t>г.Воскресенск, автомобильная дорога проезд МРЭО</t>
  </si>
  <si>
    <t>г.Воскресенск, автомобильная дорога ул.Калинина</t>
  </si>
  <si>
    <t>г.Воскресенск, автомобильная дорога ул.Монтажная</t>
  </si>
  <si>
    <t>г.Воскресенск, автомобильная дорога ул.Герцена</t>
  </si>
  <si>
    <t>г.Воскресенск, автомобильная дорога ул.Куйбышева</t>
  </si>
  <si>
    <t>г.Воскресенск, автомобильная дорога ул.Колыберевская</t>
  </si>
  <si>
    <t>г.Воскресенск, автомобильная дорога ул.Титова</t>
  </si>
  <si>
    <t>г.Воскресенск, автомобильная дорога ул.Вишневая</t>
  </si>
  <si>
    <t>г.Воскресенск, автомобильная дорога ул.Пролетарская</t>
  </si>
  <si>
    <t>Поддержка дорожного хозяйства- всего</t>
  </si>
  <si>
    <t>Ремонт автомобильных дорог общего пользования</t>
  </si>
  <si>
    <t>в т.ч.пообъектно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</si>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</sst>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00000"/>
    <numFmt numFmtId="167" formatCode="0.0"/>
    <numFmt numFmtId="168" formatCode="#,##0.0"/>
  </numFmts>
  <fonts count="19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  <charset val="204"/>
    </font>
    <font>
      <i/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1" fontId="5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4" fontId="0" fillId="0" borderId="0" xfId="0" applyNumberFormat="1" applyFont="1"/>
    <xf numFmtId="0" fontId="3" fillId="0" borderId="0" xfId="0" applyFont="1" applyAlignment="1">
      <alignment horizontal="right"/>
    </xf>
    <xf numFmtId="4" fontId="11" fillId="0" borderId="0" xfId="0" applyNumberFormat="1" applyFont="1"/>
    <xf numFmtId="49" fontId="4" fillId="0" borderId="0" xfId="0" applyNumberFormat="1" applyFont="1"/>
    <xf numFmtId="4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/>
    <xf numFmtId="0" fontId="4" fillId="0" borderId="0" xfId="0" applyFont="1" applyBorder="1" applyAlignment="1"/>
    <xf numFmtId="0" fontId="0" fillId="2" borderId="0" xfId="0" applyFill="1"/>
    <xf numFmtId="4" fontId="0" fillId="2" borderId="0" xfId="0" applyNumberFormat="1" applyFont="1" applyFill="1"/>
    <xf numFmtId="4" fontId="4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/>
    <xf numFmtId="4" fontId="4" fillId="2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165" fontId="18" fillId="0" borderId="1" xfId="0" applyNumberFormat="1" applyFont="1" applyBorder="1" applyAlignment="1">
      <alignment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4"/>
  <sheetViews>
    <sheetView tabSelected="1" workbookViewId="0">
      <selection activeCell="A39" sqref="A39:C39"/>
    </sheetView>
  </sheetViews>
  <sheetFormatPr defaultRowHeight="12.75"/>
  <cols>
    <col min="1" max="1" width="4.7109375" customWidth="1"/>
    <col min="2" max="2" width="40.5703125" customWidth="1"/>
    <col min="3" max="3" width="12.85546875" customWidth="1"/>
    <col min="4" max="4" width="10" customWidth="1"/>
    <col min="5" max="5" width="14.7109375" customWidth="1"/>
    <col min="6" max="6" width="12.5703125" customWidth="1"/>
    <col min="7" max="7" width="13.42578125" customWidth="1"/>
    <col min="8" max="8" width="8.140625" customWidth="1"/>
    <col min="9" max="9" width="14.5703125" customWidth="1"/>
    <col min="10" max="10" width="11.85546875" customWidth="1"/>
    <col min="11" max="11" width="18" customWidth="1"/>
    <col min="12" max="12" width="12.5703125" customWidth="1"/>
    <col min="13" max="13" width="14.42578125" customWidth="1"/>
    <col min="14" max="14" width="16.42578125" customWidth="1"/>
    <col min="15" max="15" width="13.5703125" customWidth="1"/>
    <col min="16" max="16" width="12.7109375" bestFit="1" customWidth="1"/>
    <col min="17" max="17" width="14" customWidth="1"/>
  </cols>
  <sheetData>
    <row r="1" spans="1:81" ht="61.5" customHeight="1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15"/>
      <c r="K1" s="15"/>
    </row>
    <row r="2" spans="1:81">
      <c r="A2" s="76" t="s">
        <v>0</v>
      </c>
      <c r="B2" s="77" t="s">
        <v>2</v>
      </c>
      <c r="C2" s="77" t="s">
        <v>1</v>
      </c>
      <c r="D2" s="78" t="s">
        <v>4</v>
      </c>
      <c r="E2" s="73" t="s">
        <v>8</v>
      </c>
      <c r="F2" s="74" t="s">
        <v>3</v>
      </c>
      <c r="G2" s="75"/>
      <c r="H2" s="73" t="s">
        <v>5</v>
      </c>
      <c r="I2" s="73" t="s">
        <v>10</v>
      </c>
      <c r="J2" s="15"/>
      <c r="K2" s="15"/>
    </row>
    <row r="3" spans="1:81" ht="348.75" customHeight="1">
      <c r="A3" s="76"/>
      <c r="B3" s="77"/>
      <c r="C3" s="77"/>
      <c r="D3" s="79"/>
      <c r="E3" s="73"/>
      <c r="F3" s="56" t="s">
        <v>7</v>
      </c>
      <c r="G3" s="56" t="s">
        <v>9</v>
      </c>
      <c r="H3" s="73"/>
      <c r="I3" s="73"/>
      <c r="J3" s="15"/>
      <c r="K3" s="15"/>
    </row>
    <row r="4" spans="1:81" ht="50.25" customHeight="1">
      <c r="A4" s="58">
        <v>1</v>
      </c>
      <c r="B4" s="59">
        <v>2</v>
      </c>
      <c r="C4" s="59">
        <v>3</v>
      </c>
      <c r="D4" s="57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15"/>
      <c r="K4" s="15"/>
    </row>
    <row r="5" spans="1:81">
      <c r="A5" s="58"/>
      <c r="B5" s="60" t="s">
        <v>41</v>
      </c>
      <c r="C5" s="63" t="s">
        <v>11</v>
      </c>
      <c r="D5" s="64">
        <f>D6+D17</f>
        <v>79858.8</v>
      </c>
      <c r="E5" s="67">
        <f>E6+E17</f>
        <v>59674535.990000002</v>
      </c>
      <c r="F5" s="67">
        <f>F6+F17</f>
        <v>23366100.000000004</v>
      </c>
      <c r="G5" s="67">
        <f>G6+G17</f>
        <v>36308435.990000002</v>
      </c>
      <c r="H5" s="59"/>
      <c r="I5" s="63">
        <f>I6+I17</f>
        <v>79453.8</v>
      </c>
      <c r="J5" s="15"/>
      <c r="K5" s="15"/>
    </row>
    <row r="6" spans="1:81" ht="47.45" customHeight="1">
      <c r="A6" s="58"/>
      <c r="B6" s="60" t="s">
        <v>42</v>
      </c>
      <c r="C6" s="63" t="s">
        <v>11</v>
      </c>
      <c r="D6" s="64">
        <f>D8+D9:E9+D10+D11+D12+D13+D14+D15+D16</f>
        <v>40833</v>
      </c>
      <c r="E6" s="67">
        <f>E8+E9+E10+E11+E12+E13+E14+E15+E16</f>
        <v>23752696.810000002</v>
      </c>
      <c r="F6" s="67">
        <f>F8+F9+F10+F11+F12+F13+F14+F15+F16</f>
        <v>9313000</v>
      </c>
      <c r="G6" s="67">
        <f>G8+G9+G10+G11+G12+G13+G14+G15+G16</f>
        <v>14439696.810000001</v>
      </c>
      <c r="H6" s="68">
        <f>G6/E6*100</f>
        <v>60.79182050570703</v>
      </c>
      <c r="I6" s="68">
        <f>I8+I9+I10+I11+I12+I13+I14+I15+I16</f>
        <v>40428</v>
      </c>
      <c r="J6" s="15"/>
      <c r="K6" s="15"/>
    </row>
    <row r="7" spans="1:81">
      <c r="A7" s="58" t="s">
        <v>44</v>
      </c>
      <c r="B7" s="61" t="s">
        <v>43</v>
      </c>
      <c r="C7" s="59"/>
      <c r="D7" s="57"/>
      <c r="E7" s="59"/>
      <c r="F7" s="69"/>
      <c r="G7" s="70"/>
      <c r="H7" s="59"/>
      <c r="I7" s="59"/>
      <c r="J7" s="15"/>
      <c r="K7" s="15"/>
    </row>
    <row r="8" spans="1:81" ht="25.5">
      <c r="A8" s="58">
        <v>1</v>
      </c>
      <c r="B8" s="37" t="s">
        <v>32</v>
      </c>
      <c r="C8" s="52" t="s">
        <v>11</v>
      </c>
      <c r="D8" s="57">
        <v>7120</v>
      </c>
      <c r="E8" s="66">
        <v>3524247.38</v>
      </c>
      <c r="F8" s="66">
        <f>E8-G8</f>
        <v>1385034.2199999997</v>
      </c>
      <c r="G8" s="66">
        <f>ROUND(E8*60.7%,2)-5</f>
        <v>2139213.16</v>
      </c>
      <c r="H8" s="65">
        <f>G8/E8*100</f>
        <v>60.699858135384368</v>
      </c>
      <c r="I8" s="65">
        <v>7120</v>
      </c>
      <c r="J8" s="15"/>
      <c r="K8" s="15"/>
    </row>
    <row r="9" spans="1:81" ht="25.5">
      <c r="A9" s="58">
        <v>2</v>
      </c>
      <c r="B9" s="37" t="s">
        <v>33</v>
      </c>
      <c r="C9" s="52" t="s">
        <v>11</v>
      </c>
      <c r="D9" s="57">
        <v>6380</v>
      </c>
      <c r="E9" s="66">
        <v>3158728.71</v>
      </c>
      <c r="F9" s="66">
        <f t="shared" ref="F9:F16" si="0">E9-G9</f>
        <v>1235031.3399999999</v>
      </c>
      <c r="G9" s="66">
        <f>ROUND(E9*60.901%,2)</f>
        <v>1923697.37</v>
      </c>
      <c r="H9" s="65">
        <f t="shared" ref="H9:H16" si="1">G9/E9*100</f>
        <v>60.900999946905856</v>
      </c>
      <c r="I9" s="65">
        <v>6380</v>
      </c>
      <c r="J9" s="15"/>
      <c r="K9" s="15"/>
    </row>
    <row r="10" spans="1:81" ht="25.5">
      <c r="A10" s="58">
        <v>3</v>
      </c>
      <c r="B10" s="37" t="s">
        <v>34</v>
      </c>
      <c r="C10" s="52" t="s">
        <v>11</v>
      </c>
      <c r="D10" s="57">
        <v>3465</v>
      </c>
      <c r="E10" s="66">
        <v>3425875.93</v>
      </c>
      <c r="F10" s="66">
        <f t="shared" si="0"/>
        <v>1346369.2400000002</v>
      </c>
      <c r="G10" s="66">
        <f>ROUND(E10*60.7%,2)</f>
        <v>2079506.69</v>
      </c>
      <c r="H10" s="65">
        <f t="shared" si="1"/>
        <v>60.700000014302901</v>
      </c>
      <c r="I10" s="65">
        <v>3465</v>
      </c>
      <c r="J10" s="15"/>
      <c r="K10" s="15"/>
    </row>
    <row r="11" spans="1:81" ht="25.5">
      <c r="A11" s="58">
        <v>4</v>
      </c>
      <c r="B11" s="37" t="s">
        <v>35</v>
      </c>
      <c r="C11" s="52" t="s">
        <v>11</v>
      </c>
      <c r="D11" s="57">
        <v>1882</v>
      </c>
      <c r="E11" s="66">
        <v>1761644.4</v>
      </c>
      <c r="F11" s="66">
        <f t="shared" si="0"/>
        <v>689280.39999999991</v>
      </c>
      <c r="G11" s="66">
        <f>ROUND(E11*60.87291%,2)-0.21</f>
        <v>1072364</v>
      </c>
      <c r="H11" s="65">
        <f t="shared" si="1"/>
        <v>60.872898071824252</v>
      </c>
      <c r="I11" s="65">
        <v>1882</v>
      </c>
      <c r="J11" s="15"/>
      <c r="K11" s="15"/>
    </row>
    <row r="12" spans="1:81" ht="25.5">
      <c r="A12" s="58">
        <v>5</v>
      </c>
      <c r="B12" s="37" t="s">
        <v>36</v>
      </c>
      <c r="C12" s="52" t="s">
        <v>11</v>
      </c>
      <c r="D12" s="57">
        <v>7275</v>
      </c>
      <c r="E12" s="66">
        <v>3731778.65</v>
      </c>
      <c r="F12" s="66">
        <f t="shared" si="0"/>
        <v>1466589.0099999998</v>
      </c>
      <c r="G12" s="66">
        <f>ROUND(E12*60.7%,2)</f>
        <v>2265189.64</v>
      </c>
      <c r="H12" s="65">
        <f t="shared" si="1"/>
        <v>60.699999985261719</v>
      </c>
      <c r="I12" s="65">
        <v>7275</v>
      </c>
      <c r="J12" s="15"/>
      <c r="K12" s="15"/>
    </row>
    <row r="13" spans="1:81" ht="25.5">
      <c r="A13" s="58">
        <v>6</v>
      </c>
      <c r="B13" s="37" t="s">
        <v>37</v>
      </c>
      <c r="C13" s="52" t="s">
        <v>11</v>
      </c>
      <c r="D13" s="57">
        <v>6710</v>
      </c>
      <c r="E13" s="66">
        <v>3043963.73</v>
      </c>
      <c r="F13" s="66">
        <f t="shared" si="0"/>
        <v>1190189.82</v>
      </c>
      <c r="G13" s="66">
        <f t="shared" ref="G13" si="2">ROUND(E13*60.9%,2)</f>
        <v>1853773.91</v>
      </c>
      <c r="H13" s="65">
        <f t="shared" si="1"/>
        <v>60.899999948422511</v>
      </c>
      <c r="I13" s="65">
        <v>6710</v>
      </c>
      <c r="J13" s="15"/>
      <c r="K13" s="15"/>
    </row>
    <row r="14" spans="1:81">
      <c r="A14" s="58">
        <v>7</v>
      </c>
      <c r="B14" s="37" t="s">
        <v>38</v>
      </c>
      <c r="C14" s="52" t="s">
        <v>11</v>
      </c>
      <c r="D14" s="57">
        <v>1780</v>
      </c>
      <c r="E14" s="66">
        <v>1189028.3500000001</v>
      </c>
      <c r="F14" s="66">
        <f t="shared" si="0"/>
        <v>464910.08000000007</v>
      </c>
      <c r="G14" s="66">
        <f>ROUND(E14*60.9%,2)</f>
        <v>724118.27</v>
      </c>
      <c r="H14" s="65">
        <f t="shared" si="1"/>
        <v>60.900000407896073</v>
      </c>
      <c r="I14" s="65">
        <v>1375</v>
      </c>
      <c r="J14" s="15"/>
      <c r="K14" s="15"/>
    </row>
    <row r="15" spans="1:81" ht="25.5">
      <c r="A15" s="58">
        <v>8</v>
      </c>
      <c r="B15" s="37" t="s">
        <v>39</v>
      </c>
      <c r="C15" s="52" t="s">
        <v>11</v>
      </c>
      <c r="D15" s="57">
        <v>3246</v>
      </c>
      <c r="E15" s="66">
        <v>1976978.58</v>
      </c>
      <c r="F15" s="66">
        <f t="shared" si="0"/>
        <v>772998.62000000011</v>
      </c>
      <c r="G15" s="66">
        <f>ROUND(E15*60.9%,2)</f>
        <v>1203979.96</v>
      </c>
      <c r="H15" s="65">
        <f t="shared" si="1"/>
        <v>60.90000024178309</v>
      </c>
      <c r="I15" s="65">
        <v>3246</v>
      </c>
      <c r="J15" s="15"/>
      <c r="K15" s="15"/>
    </row>
    <row r="16" spans="1:81" ht="25.5">
      <c r="A16" s="58">
        <v>9</v>
      </c>
      <c r="B16" s="37" t="s">
        <v>40</v>
      </c>
      <c r="C16" s="52" t="s">
        <v>11</v>
      </c>
      <c r="D16" s="57">
        <v>2975</v>
      </c>
      <c r="E16" s="66">
        <v>1940451.08</v>
      </c>
      <c r="F16" s="66">
        <f t="shared" si="0"/>
        <v>762597.27</v>
      </c>
      <c r="G16" s="66">
        <f>ROUND(E16*60.7%,2)</f>
        <v>1177853.81</v>
      </c>
      <c r="H16" s="65">
        <f t="shared" si="1"/>
        <v>60.700000228812776</v>
      </c>
      <c r="I16" s="65">
        <v>2975</v>
      </c>
      <c r="J16" s="15"/>
      <c r="K16" s="15"/>
      <c r="BX16" s="35">
        <f t="shared" ref="BX16:CC16" si="3">BX18+BX19+BX20+BX21+BX22+BX23+BX24+BX25+BX26+BX27+BX28+BX29+BX30+BX31+BX32+BX33</f>
        <v>35921839.180000007</v>
      </c>
      <c r="BY16" s="35">
        <f t="shared" si="3"/>
        <v>14365412.6</v>
      </c>
      <c r="BZ16" s="35">
        <f t="shared" si="3"/>
        <v>21556426.580000002</v>
      </c>
      <c r="CA16" s="25">
        <f t="shared" si="3"/>
        <v>21553103.507999998</v>
      </c>
      <c r="CB16" s="51">
        <f t="shared" si="3"/>
        <v>21868739.165200002</v>
      </c>
      <c r="CC16" s="25">
        <f t="shared" si="3"/>
        <v>14053100.014800001</v>
      </c>
    </row>
    <row r="17" spans="1:81" ht="61.15" customHeight="1">
      <c r="A17" s="36"/>
      <c r="B17" s="62" t="s">
        <v>6</v>
      </c>
      <c r="C17" s="18" t="s">
        <v>11</v>
      </c>
      <c r="D17" s="20">
        <f>D19+D20+D21+D22+D23+D24+D25+D26+D27+D28+D29+D30+D31+D32+D34+D33</f>
        <v>39025.800000000003</v>
      </c>
      <c r="E17" s="19">
        <f>E19+E20+E21+E22+E23+E24+E25+E26:F26+E27+E28+E29+E30+E31+E32+E34+E33</f>
        <v>35921839.18</v>
      </c>
      <c r="F17" s="22">
        <f>F19+F20+F21+F22:G22+F23+F24+F25+F26+F27+F28+F29+F30+F31+F32+F34+F33</f>
        <v>14053100.000000004</v>
      </c>
      <c r="G17" s="22">
        <f>G19+G20+G21+G22+G23+G24+G25+G26+G27+G28+G29+G30+G31+G32+G33+G34</f>
        <v>21868739.18</v>
      </c>
      <c r="H17" s="24">
        <f>G17/E17*100</f>
        <v>60.878673473310727</v>
      </c>
      <c r="I17" s="21">
        <f>I19+I20+I21+I22+I23+I24+I25+I26+I27+I28+I29+I30+I31+I32+I34+I33</f>
        <v>39025.800000000003</v>
      </c>
      <c r="BX17" s="34"/>
      <c r="BY17" s="33"/>
      <c r="BZ17" s="33"/>
      <c r="CA17" s="50"/>
    </row>
    <row r="18" spans="1:81">
      <c r="A18" s="3"/>
      <c r="B18" s="6" t="s">
        <v>28</v>
      </c>
      <c r="C18" s="16"/>
      <c r="D18" s="16"/>
      <c r="E18" s="16"/>
      <c r="F18" s="5"/>
      <c r="G18" s="5"/>
      <c r="H18" s="53"/>
      <c r="I18" s="4"/>
      <c r="BX18" s="46">
        <v>1976759.55</v>
      </c>
      <c r="BY18" s="46">
        <f t="shared" ref="BY18:BY33" si="4">BX18-BZ18</f>
        <v>790703.82000000007</v>
      </c>
      <c r="BZ18" s="46">
        <v>1186055.73</v>
      </c>
      <c r="CA18" s="25">
        <f t="shared" ref="CA18:CA33" si="5">BX18*60%</f>
        <v>1186055.73</v>
      </c>
      <c r="CB18">
        <f>BX18*60.6%</f>
        <v>1197916.2873</v>
      </c>
      <c r="CC18" s="17">
        <f t="shared" ref="CC18:CC33" si="6">BX18-CB18</f>
        <v>778843.26270000008</v>
      </c>
    </row>
    <row r="19" spans="1:81" ht="45.75" customHeight="1">
      <c r="A19" s="44">
        <v>1</v>
      </c>
      <c r="B19" s="37" t="s">
        <v>15</v>
      </c>
      <c r="C19" s="43" t="s">
        <v>11</v>
      </c>
      <c r="D19" s="45">
        <v>2900</v>
      </c>
      <c r="E19" s="46">
        <v>1976759.55</v>
      </c>
      <c r="F19" s="46">
        <f t="shared" ref="F19:F34" si="7">E19-G19</f>
        <v>778447.91000000015</v>
      </c>
      <c r="G19" s="46">
        <f>ROUND(E19*60.62%,2)</f>
        <v>1198311.6399999999</v>
      </c>
      <c r="H19" s="54">
        <f>G19/E19*100</f>
        <v>60.620000039964381</v>
      </c>
      <c r="I19" s="45">
        <v>2900</v>
      </c>
      <c r="J19" s="17"/>
      <c r="BX19" s="46">
        <v>2678378.7599999998</v>
      </c>
      <c r="BY19" s="46">
        <f t="shared" si="4"/>
        <v>1071351.4999999998</v>
      </c>
      <c r="BZ19" s="46">
        <v>1607027.26</v>
      </c>
      <c r="CA19" s="25">
        <f t="shared" si="5"/>
        <v>1607027.2559999998</v>
      </c>
      <c r="CB19">
        <f>BX19*60.9%</f>
        <v>1631132.6648399998</v>
      </c>
      <c r="CC19" s="17">
        <f t="shared" si="6"/>
        <v>1047246.09516</v>
      </c>
    </row>
    <row r="20" spans="1:81" ht="46.5" customHeight="1">
      <c r="A20" s="44">
        <v>2</v>
      </c>
      <c r="B20" s="37" t="s">
        <v>16</v>
      </c>
      <c r="C20" s="43" t="s">
        <v>11</v>
      </c>
      <c r="D20" s="45">
        <v>3090</v>
      </c>
      <c r="E20" s="46">
        <v>2678378.7599999998</v>
      </c>
      <c r="F20" s="46">
        <f t="shared" si="7"/>
        <v>1054745.5599999998</v>
      </c>
      <c r="G20" s="46">
        <f>ROUND(E20*60.62%,2)</f>
        <v>1623633.2</v>
      </c>
      <c r="H20" s="54">
        <f t="shared" ref="H20:H34" si="8">G20/E20*100</f>
        <v>60.619999839007086</v>
      </c>
      <c r="I20" s="45">
        <v>3090</v>
      </c>
      <c r="J20" s="17"/>
      <c r="BX20" s="46">
        <v>1113245.8899999999</v>
      </c>
      <c r="BY20" s="46">
        <f t="shared" si="4"/>
        <v>445298.34999999986</v>
      </c>
      <c r="BZ20" s="46">
        <v>667947.54</v>
      </c>
      <c r="CA20" s="25">
        <f t="shared" si="5"/>
        <v>667947.53399999987</v>
      </c>
      <c r="CB20">
        <f>BX20*60.8%</f>
        <v>676853.50111999991</v>
      </c>
      <c r="CC20" s="17">
        <f t="shared" si="6"/>
        <v>436392.38887999998</v>
      </c>
    </row>
    <row r="21" spans="1:81" ht="31.15" customHeight="1">
      <c r="A21" s="44">
        <v>3</v>
      </c>
      <c r="B21" s="37" t="s">
        <v>17</v>
      </c>
      <c r="C21" s="43" t="s">
        <v>11</v>
      </c>
      <c r="D21" s="45">
        <v>1523</v>
      </c>
      <c r="E21" s="46">
        <v>1113245.8899999999</v>
      </c>
      <c r="F21" s="46">
        <f t="shared" si="7"/>
        <v>438396.22999999986</v>
      </c>
      <c r="G21" s="46">
        <f t="shared" ref="G21:G24" si="9">ROUND(E21*60.62%,2)</f>
        <v>674849.66</v>
      </c>
      <c r="H21" s="54">
        <f t="shared" si="8"/>
        <v>60.620000133124243</v>
      </c>
      <c r="I21" s="45">
        <v>1523</v>
      </c>
      <c r="J21" s="17"/>
      <c r="BX21" s="46">
        <v>2594153.0499999998</v>
      </c>
      <c r="BY21" s="46">
        <f t="shared" si="4"/>
        <v>1037661.2199999997</v>
      </c>
      <c r="BZ21" s="46">
        <v>1556491.83</v>
      </c>
      <c r="CA21" s="25">
        <f t="shared" si="5"/>
        <v>1556491.8299999998</v>
      </c>
      <c r="CB21">
        <f>BX21*60.9%</f>
        <v>1579839.2074499999</v>
      </c>
      <c r="CC21" s="17">
        <f t="shared" si="6"/>
        <v>1014313.8425499999</v>
      </c>
    </row>
    <row r="22" spans="1:81" ht="36" customHeight="1">
      <c r="A22" s="44">
        <v>4</v>
      </c>
      <c r="B22" s="37" t="s">
        <v>18</v>
      </c>
      <c r="C22" s="43" t="s">
        <v>11</v>
      </c>
      <c r="D22" s="45">
        <v>2409.8000000000002</v>
      </c>
      <c r="E22" s="46">
        <v>2594153.0499999998</v>
      </c>
      <c r="F22" s="46">
        <f t="shared" si="7"/>
        <v>1021577.4699999997</v>
      </c>
      <c r="G22" s="46">
        <f t="shared" si="9"/>
        <v>1572575.58</v>
      </c>
      <c r="H22" s="54">
        <f t="shared" si="8"/>
        <v>60.620000042017573</v>
      </c>
      <c r="I22" s="45">
        <v>2409.8000000000002</v>
      </c>
      <c r="J22" s="17"/>
      <c r="BX22" s="46">
        <v>877444.32</v>
      </c>
      <c r="BY22" s="46">
        <f t="shared" si="4"/>
        <v>350977.72</v>
      </c>
      <c r="BZ22" s="46">
        <v>526466.6</v>
      </c>
      <c r="CA22" s="25">
        <f t="shared" si="5"/>
        <v>526466.59199999995</v>
      </c>
      <c r="CB22">
        <f>ROUND(BX22*60.82964%,2)</f>
        <v>533746.22</v>
      </c>
      <c r="CC22" s="17">
        <f t="shared" si="6"/>
        <v>343698.1</v>
      </c>
    </row>
    <row r="23" spans="1:81" ht="21" customHeight="1">
      <c r="A23" s="44">
        <v>5</v>
      </c>
      <c r="B23" s="37" t="s">
        <v>19</v>
      </c>
      <c r="C23" s="43" t="s">
        <v>11</v>
      </c>
      <c r="D23" s="47">
        <v>1070</v>
      </c>
      <c r="E23" s="46">
        <v>877444.32</v>
      </c>
      <c r="F23" s="46">
        <f t="shared" si="7"/>
        <v>345596.44999999995</v>
      </c>
      <c r="G23" s="46">
        <f>ROUND(E23*60.61329%,2)</f>
        <v>531847.87</v>
      </c>
      <c r="H23" s="54">
        <f t="shared" si="8"/>
        <v>60.613289969214236</v>
      </c>
      <c r="I23" s="47">
        <v>1070</v>
      </c>
      <c r="J23" s="17"/>
      <c r="BX23" s="46">
        <v>999798.92</v>
      </c>
      <c r="BY23" s="46">
        <f t="shared" si="4"/>
        <v>399919.56000000006</v>
      </c>
      <c r="BZ23" s="46">
        <v>599879.36</v>
      </c>
      <c r="CA23" s="25">
        <f t="shared" si="5"/>
        <v>599879.35199999996</v>
      </c>
      <c r="CB23">
        <f t="shared" ref="CB23:CB33" si="10">BX23*60.9%</f>
        <v>608877.54228000005</v>
      </c>
      <c r="CC23" s="17">
        <f t="shared" si="6"/>
        <v>390921.37771999999</v>
      </c>
    </row>
    <row r="24" spans="1:81" ht="21" customHeight="1">
      <c r="A24" s="44">
        <v>6</v>
      </c>
      <c r="B24" s="38" t="s">
        <v>20</v>
      </c>
      <c r="C24" s="43" t="s">
        <v>11</v>
      </c>
      <c r="D24" s="48">
        <v>1350</v>
      </c>
      <c r="E24" s="46">
        <v>999798.92</v>
      </c>
      <c r="F24" s="46">
        <f t="shared" si="7"/>
        <v>393720.81000000006</v>
      </c>
      <c r="G24" s="46">
        <f t="shared" si="9"/>
        <v>606078.11</v>
      </c>
      <c r="H24" s="54">
        <f t="shared" si="8"/>
        <v>60.620000469694446</v>
      </c>
      <c r="I24" s="48">
        <v>1350</v>
      </c>
      <c r="J24" s="17"/>
      <c r="BX24" s="46">
        <v>2307790.46</v>
      </c>
      <c r="BY24" s="46">
        <f t="shared" si="4"/>
        <v>921116.17999999993</v>
      </c>
      <c r="BZ24" s="46">
        <v>1386674.28</v>
      </c>
      <c r="CA24" s="25">
        <f t="shared" si="5"/>
        <v>1384674.2759999998</v>
      </c>
      <c r="CB24">
        <f t="shared" si="10"/>
        <v>1405444.39014</v>
      </c>
      <c r="CC24" s="17">
        <f t="shared" si="6"/>
        <v>902346.06985999993</v>
      </c>
    </row>
    <row r="25" spans="1:81" ht="26.25" customHeight="1">
      <c r="A25" s="44">
        <v>7</v>
      </c>
      <c r="B25" s="39" t="s">
        <v>21</v>
      </c>
      <c r="C25" s="43" t="s">
        <v>11</v>
      </c>
      <c r="D25" s="39">
        <v>2550</v>
      </c>
      <c r="E25" s="46">
        <v>2307790.46</v>
      </c>
      <c r="F25" s="46">
        <f t="shared" si="7"/>
        <v>908807.31999999983</v>
      </c>
      <c r="G25" s="46">
        <f>ROUND(E25*60.62%,2)+0.56</f>
        <v>1398983.1400000001</v>
      </c>
      <c r="H25" s="54">
        <f t="shared" si="8"/>
        <v>60.620024402042127</v>
      </c>
      <c r="I25" s="39">
        <v>2550</v>
      </c>
      <c r="J25" s="17"/>
      <c r="BX25" s="46">
        <v>3612486.48</v>
      </c>
      <c r="BY25" s="46">
        <f t="shared" si="4"/>
        <v>1444994.5899999999</v>
      </c>
      <c r="BZ25" s="46">
        <v>2167491.89</v>
      </c>
      <c r="CA25" s="25">
        <f t="shared" si="5"/>
        <v>2167491.8879999998</v>
      </c>
      <c r="CB25">
        <f t="shared" si="10"/>
        <v>2200004.2663199999</v>
      </c>
      <c r="CC25" s="17">
        <f t="shared" si="6"/>
        <v>1412482.21368</v>
      </c>
    </row>
    <row r="26" spans="1:81" ht="25.5">
      <c r="A26" s="44">
        <v>8</v>
      </c>
      <c r="B26" s="39" t="s">
        <v>22</v>
      </c>
      <c r="C26" s="43" t="s">
        <v>11</v>
      </c>
      <c r="D26" s="45">
        <v>3282</v>
      </c>
      <c r="E26" s="46">
        <v>3612486.48</v>
      </c>
      <c r="F26" s="46">
        <f t="shared" si="7"/>
        <v>1422235.9300000002</v>
      </c>
      <c r="G26" s="46">
        <f t="shared" ref="G26:G27" si="11">ROUND(E26*60.63%,2)</f>
        <v>2190250.5499999998</v>
      </c>
      <c r="H26" s="54">
        <f t="shared" si="8"/>
        <v>60.629999921826695</v>
      </c>
      <c r="I26" s="45">
        <v>3282</v>
      </c>
      <c r="J26" s="17"/>
      <c r="BX26" s="46">
        <v>2859695.17</v>
      </c>
      <c r="BY26" s="46">
        <f t="shared" si="4"/>
        <v>1143878.0599999998</v>
      </c>
      <c r="BZ26" s="46">
        <v>1715817.11</v>
      </c>
      <c r="CA26" s="25">
        <f t="shared" si="5"/>
        <v>1715817.102</v>
      </c>
      <c r="CB26">
        <f t="shared" si="10"/>
        <v>1741554.3585299999</v>
      </c>
      <c r="CC26" s="17">
        <f t="shared" si="6"/>
        <v>1118140.8114700001</v>
      </c>
    </row>
    <row r="27" spans="1:81" ht="25.5" customHeight="1">
      <c r="A27" s="44">
        <v>9</v>
      </c>
      <c r="B27" s="39" t="s">
        <v>23</v>
      </c>
      <c r="C27" s="43" t="s">
        <v>11</v>
      </c>
      <c r="D27" s="45">
        <v>2865</v>
      </c>
      <c r="E27" s="46">
        <v>2859695.17</v>
      </c>
      <c r="F27" s="46">
        <f t="shared" si="7"/>
        <v>1125861.99</v>
      </c>
      <c r="G27" s="46">
        <f t="shared" si="11"/>
        <v>1733833.18</v>
      </c>
      <c r="H27" s="54">
        <f t="shared" si="8"/>
        <v>60.629999945064071</v>
      </c>
      <c r="I27" s="45">
        <v>2865</v>
      </c>
      <c r="J27" s="17"/>
      <c r="BX27" s="46">
        <v>2689648.58</v>
      </c>
      <c r="BY27" s="46">
        <f t="shared" si="4"/>
        <v>1074536.4300000002</v>
      </c>
      <c r="BZ27" s="46">
        <v>1615112.15</v>
      </c>
      <c r="CA27" s="25">
        <f t="shared" si="5"/>
        <v>1613789.148</v>
      </c>
      <c r="CB27">
        <f t="shared" si="10"/>
        <v>1637995.9852199999</v>
      </c>
      <c r="CC27" s="17">
        <f t="shared" si="6"/>
        <v>1051652.5947800002</v>
      </c>
    </row>
    <row r="28" spans="1:81" ht="36.75" customHeight="1">
      <c r="A28" s="44">
        <v>10</v>
      </c>
      <c r="B28" s="38" t="s">
        <v>29</v>
      </c>
      <c r="C28" s="43" t="s">
        <v>11</v>
      </c>
      <c r="D28" s="45">
        <v>2205</v>
      </c>
      <c r="E28" s="46">
        <v>2689648.58</v>
      </c>
      <c r="F28" s="46">
        <f>E28-G28</f>
        <v>968273.49</v>
      </c>
      <c r="G28" s="46">
        <f>ROUND(E28*64%,2)</f>
        <v>1721375.09</v>
      </c>
      <c r="H28" s="54">
        <f>G28/E28*100</f>
        <v>63.99999995538451</v>
      </c>
      <c r="I28" s="45">
        <v>2205</v>
      </c>
      <c r="J28" s="17"/>
      <c r="BX28" s="46">
        <v>1921925.26</v>
      </c>
      <c r="BY28" s="46">
        <f t="shared" si="4"/>
        <v>768770.10000000009</v>
      </c>
      <c r="BZ28" s="46">
        <v>1153155.1599999999</v>
      </c>
      <c r="CA28" s="25">
        <f t="shared" si="5"/>
        <v>1153155.156</v>
      </c>
      <c r="CB28">
        <f t="shared" si="10"/>
        <v>1170452.48334</v>
      </c>
      <c r="CC28" s="17">
        <f t="shared" si="6"/>
        <v>751472.77665999997</v>
      </c>
    </row>
    <row r="29" spans="1:81" ht="23.25" customHeight="1">
      <c r="A29" s="44">
        <v>11</v>
      </c>
      <c r="B29" s="39" t="s">
        <v>24</v>
      </c>
      <c r="C29" s="43" t="s">
        <v>11</v>
      </c>
      <c r="D29" s="45">
        <v>2100</v>
      </c>
      <c r="E29" s="46">
        <v>1921925.26</v>
      </c>
      <c r="F29" s="46">
        <f t="shared" si="7"/>
        <v>756661.97</v>
      </c>
      <c r="G29" s="46">
        <f>ROUND(E29*60.63%,2)</f>
        <v>1165263.29</v>
      </c>
      <c r="H29" s="54">
        <f t="shared" si="8"/>
        <v>60.630000252975499</v>
      </c>
      <c r="I29" s="45">
        <v>2100</v>
      </c>
      <c r="J29" s="17"/>
      <c r="BX29" s="46">
        <v>3283815.05</v>
      </c>
      <c r="BY29" s="46">
        <f t="shared" si="4"/>
        <v>1313526.0199999998</v>
      </c>
      <c r="BZ29" s="46">
        <v>1970289.03</v>
      </c>
      <c r="CA29" s="25">
        <f t="shared" si="5"/>
        <v>1970289.0299999998</v>
      </c>
      <c r="CB29">
        <f t="shared" si="10"/>
        <v>1999843.3654499999</v>
      </c>
      <c r="CC29" s="17">
        <f t="shared" si="6"/>
        <v>1283971.6845499999</v>
      </c>
    </row>
    <row r="30" spans="1:81" ht="39.75" customHeight="1">
      <c r="A30" s="44">
        <v>12</v>
      </c>
      <c r="B30" s="39" t="s">
        <v>25</v>
      </c>
      <c r="C30" s="43" t="s">
        <v>11</v>
      </c>
      <c r="D30" s="45">
        <v>3500</v>
      </c>
      <c r="E30" s="46">
        <v>3283815.05</v>
      </c>
      <c r="F30" s="46">
        <f t="shared" si="7"/>
        <v>1292837.9899999998</v>
      </c>
      <c r="G30" s="46">
        <f t="shared" ref="G30:G34" si="12">ROUND(E30*60.63%,2)</f>
        <v>1990977.06</v>
      </c>
      <c r="H30" s="54">
        <f t="shared" si="8"/>
        <v>60.629999853371771</v>
      </c>
      <c r="I30" s="45">
        <v>3500</v>
      </c>
      <c r="J30" s="17"/>
      <c r="BX30" s="46">
        <v>2875946.49</v>
      </c>
      <c r="BY30" s="46">
        <f t="shared" si="4"/>
        <v>1150378.5900000003</v>
      </c>
      <c r="BZ30" s="46">
        <v>1725567.9</v>
      </c>
      <c r="CA30" s="25">
        <f t="shared" si="5"/>
        <v>1725567.8940000001</v>
      </c>
      <c r="CB30">
        <f t="shared" si="10"/>
        <v>1751451.4124100001</v>
      </c>
      <c r="CC30" s="17">
        <f t="shared" si="6"/>
        <v>1124495.0775900001</v>
      </c>
    </row>
    <row r="31" spans="1:81" ht="42.6" customHeight="1">
      <c r="A31" s="44">
        <v>13</v>
      </c>
      <c r="B31" s="39" t="s">
        <v>27</v>
      </c>
      <c r="C31" s="43" t="s">
        <v>11</v>
      </c>
      <c r="D31" s="45">
        <v>3300</v>
      </c>
      <c r="E31" s="46">
        <v>2875946.49</v>
      </c>
      <c r="F31" s="46">
        <f t="shared" si="7"/>
        <v>1132260.1300000001</v>
      </c>
      <c r="G31" s="46">
        <f t="shared" si="12"/>
        <v>1743686.36</v>
      </c>
      <c r="H31" s="54">
        <f>G31/E31*100</f>
        <v>60.630000108242619</v>
      </c>
      <c r="I31" s="45">
        <v>3300</v>
      </c>
      <c r="J31" s="17"/>
      <c r="BX31" s="46">
        <v>1441751.29</v>
      </c>
      <c r="BY31" s="46">
        <f t="shared" si="4"/>
        <v>576700.51</v>
      </c>
      <c r="BZ31" s="46">
        <v>865050.78</v>
      </c>
      <c r="CA31" s="25">
        <f t="shared" si="5"/>
        <v>865050.77399999998</v>
      </c>
      <c r="CB31">
        <f t="shared" si="10"/>
        <v>878026.53561000002</v>
      </c>
      <c r="CC31" s="17">
        <f t="shared" si="6"/>
        <v>563724.75439000002</v>
      </c>
    </row>
    <row r="32" spans="1:81" ht="28.9" customHeight="1">
      <c r="A32" s="44">
        <v>14</v>
      </c>
      <c r="B32" s="39" t="s">
        <v>26</v>
      </c>
      <c r="C32" s="43" t="s">
        <v>11</v>
      </c>
      <c r="D32" s="45">
        <v>1300</v>
      </c>
      <c r="E32" s="46">
        <v>1441751.29</v>
      </c>
      <c r="F32" s="46">
        <f t="shared" si="7"/>
        <v>567617.48</v>
      </c>
      <c r="G32" s="46">
        <f>ROUND(E32*60.63%,2)</f>
        <v>874133.81</v>
      </c>
      <c r="H32" s="54">
        <f>G32/E32*100</f>
        <v>60.630000199271535</v>
      </c>
      <c r="I32" s="45">
        <v>1300</v>
      </c>
      <c r="J32" s="17"/>
      <c r="BX32" s="46">
        <v>2931257.42</v>
      </c>
      <c r="BY32" s="46">
        <f t="shared" si="4"/>
        <v>1172502.96</v>
      </c>
      <c r="BZ32" s="46">
        <v>1758754.46</v>
      </c>
      <c r="CA32" s="25">
        <f t="shared" si="5"/>
        <v>1758754.4519999998</v>
      </c>
      <c r="CB32">
        <f t="shared" si="10"/>
        <v>1785135.7687799998</v>
      </c>
      <c r="CC32" s="17">
        <f t="shared" si="6"/>
        <v>1146121.6512200001</v>
      </c>
    </row>
    <row r="33" spans="1:81" ht="28.9" customHeight="1">
      <c r="A33" s="44">
        <v>15</v>
      </c>
      <c r="B33" s="39" t="s">
        <v>30</v>
      </c>
      <c r="C33" s="49" t="s">
        <v>11</v>
      </c>
      <c r="D33" s="45">
        <v>3711</v>
      </c>
      <c r="E33" s="46">
        <v>2931257.42</v>
      </c>
      <c r="F33" s="46">
        <f t="shared" si="7"/>
        <v>1154036.0499999998</v>
      </c>
      <c r="G33" s="46">
        <f t="shared" si="12"/>
        <v>1777221.37</v>
      </c>
      <c r="H33" s="54">
        <f>G33/E33*100</f>
        <v>60.629999872205019</v>
      </c>
      <c r="I33" s="45">
        <v>3711</v>
      </c>
      <c r="J33" s="17"/>
      <c r="BX33" s="41">
        <v>1757742.49</v>
      </c>
      <c r="BY33" s="42">
        <f t="shared" si="4"/>
        <v>703096.99</v>
      </c>
      <c r="BZ33" s="42">
        <v>1054645.5</v>
      </c>
      <c r="CA33" s="25">
        <f t="shared" si="5"/>
        <v>1054645.4939999999</v>
      </c>
      <c r="CB33">
        <f t="shared" si="10"/>
        <v>1070465.1764100001</v>
      </c>
      <c r="CC33" s="17">
        <f t="shared" si="6"/>
        <v>687277.31358999992</v>
      </c>
    </row>
    <row r="34" spans="1:81" ht="27" customHeight="1">
      <c r="A34" s="24">
        <v>16</v>
      </c>
      <c r="B34" s="39" t="s">
        <v>31</v>
      </c>
      <c r="C34" s="16" t="s">
        <v>11</v>
      </c>
      <c r="D34" s="40">
        <v>1870</v>
      </c>
      <c r="E34" s="41">
        <v>1757742.49</v>
      </c>
      <c r="F34" s="42">
        <f t="shared" si="7"/>
        <v>692023.22</v>
      </c>
      <c r="G34" s="46">
        <f t="shared" si="12"/>
        <v>1065719.27</v>
      </c>
      <c r="H34" s="55">
        <f t="shared" si="8"/>
        <v>60.629999904024622</v>
      </c>
      <c r="I34" s="40">
        <v>1870</v>
      </c>
      <c r="J34" s="17"/>
      <c r="T34" s="2"/>
      <c r="V34" s="2"/>
      <c r="W34" s="2"/>
    </row>
    <row r="35" spans="1:81">
      <c r="A35" s="31"/>
      <c r="B35" s="32"/>
      <c r="C35" s="32"/>
      <c r="D35" s="32"/>
      <c r="E35" s="30"/>
      <c r="F35" s="2"/>
      <c r="G35" s="23"/>
      <c r="H35" s="2"/>
      <c r="I35" s="2"/>
      <c r="J35" s="15"/>
      <c r="K35" s="15"/>
    </row>
    <row r="36" spans="1:81">
      <c r="A36" s="80" t="s">
        <v>12</v>
      </c>
      <c r="B36" s="80"/>
      <c r="C36" s="80"/>
      <c r="D36" s="29"/>
      <c r="E36" s="29"/>
      <c r="F36" s="2"/>
      <c r="G36" s="2"/>
      <c r="H36" s="2"/>
      <c r="I36" s="2"/>
      <c r="J36" s="26"/>
      <c r="K36" s="15"/>
      <c r="L36" s="28"/>
    </row>
    <row r="37" spans="1:81">
      <c r="A37" s="2"/>
      <c r="B37" s="2"/>
      <c r="C37" s="2"/>
      <c r="D37" s="2"/>
      <c r="F37" s="17"/>
      <c r="I37" s="2"/>
      <c r="J37" s="15"/>
      <c r="K37" s="15"/>
    </row>
    <row r="38" spans="1:81">
      <c r="A38" s="81" t="s">
        <v>13</v>
      </c>
      <c r="B38" s="81"/>
      <c r="C38" s="81"/>
      <c r="D38" s="81"/>
      <c r="E38" s="81"/>
      <c r="F38" s="7"/>
      <c r="G38" s="7"/>
      <c r="H38" s="8"/>
      <c r="I38" s="8"/>
      <c r="J38" s="15"/>
      <c r="K38" s="15"/>
    </row>
    <row r="39" spans="1:81">
      <c r="A39" s="82"/>
      <c r="B39" s="82"/>
      <c r="C39" s="82"/>
      <c r="D39" s="1"/>
      <c r="F39" s="17"/>
      <c r="G39" s="17"/>
      <c r="H39" s="9"/>
      <c r="I39" s="9"/>
      <c r="J39" s="26"/>
      <c r="K39" s="15"/>
    </row>
    <row r="40" spans="1:81">
      <c r="A40" s="9"/>
      <c r="B40" s="9"/>
      <c r="C40" s="9"/>
      <c r="D40" s="1"/>
      <c r="E40" s="1"/>
      <c r="F40" s="10"/>
      <c r="G40" s="10"/>
      <c r="H40" s="9"/>
      <c r="I40" s="9"/>
      <c r="J40" s="15"/>
      <c r="K40" s="15"/>
    </row>
    <row r="41" spans="1:81">
      <c r="A41" s="8"/>
      <c r="B41" s="11"/>
      <c r="C41" s="8"/>
      <c r="D41" s="2"/>
      <c r="E41" s="2"/>
      <c r="F41" s="7"/>
      <c r="G41" s="7"/>
      <c r="H41" s="8"/>
      <c r="I41" s="8"/>
      <c r="J41" s="15"/>
      <c r="K41" s="15"/>
    </row>
    <row r="42" spans="1:81">
      <c r="A42" s="12"/>
      <c r="B42" s="13"/>
      <c r="C42" s="12"/>
      <c r="D42" s="14"/>
      <c r="E42" s="14"/>
      <c r="F42" s="7"/>
      <c r="G42" s="7"/>
      <c r="H42" s="8"/>
      <c r="I42" s="8"/>
      <c r="J42" s="15"/>
      <c r="K42" s="15"/>
    </row>
    <row r="43" spans="1:81">
      <c r="A43" s="7"/>
      <c r="B43" s="7"/>
      <c r="C43" s="7"/>
      <c r="D43" s="7"/>
      <c r="E43" s="2"/>
      <c r="F43" s="7"/>
      <c r="G43" s="7"/>
      <c r="H43" s="8"/>
      <c r="I43" s="8"/>
      <c r="J43" s="15"/>
      <c r="K43" s="15"/>
    </row>
    <row r="44" spans="1:81">
      <c r="A44" s="81"/>
      <c r="B44" s="81"/>
      <c r="C44" s="81"/>
      <c r="D44" s="81"/>
      <c r="E44" s="2"/>
      <c r="F44" s="7"/>
      <c r="G44" s="7"/>
      <c r="H44" s="8"/>
      <c r="I44" s="8"/>
      <c r="J44" s="15"/>
      <c r="K44" s="15"/>
    </row>
    <row r="45" spans="1:81">
      <c r="A45" s="8"/>
      <c r="B45" s="8"/>
      <c r="C45" s="8"/>
      <c r="D45" s="8"/>
      <c r="E45" s="2"/>
      <c r="F45" s="7"/>
      <c r="G45" s="7"/>
      <c r="H45" s="8"/>
      <c r="I45" s="8"/>
      <c r="J45" s="15"/>
      <c r="K45" s="15"/>
    </row>
    <row r="46" spans="1:81">
      <c r="A46" s="72"/>
      <c r="B46" s="72"/>
      <c r="C46" s="72"/>
      <c r="D46" s="72"/>
      <c r="E46" s="2"/>
      <c r="F46" s="7"/>
      <c r="G46" s="7"/>
      <c r="H46" s="8"/>
      <c r="I46" s="8"/>
      <c r="J46" s="15"/>
      <c r="K46" s="15"/>
    </row>
    <row r="47" spans="1:81">
      <c r="A47" s="8"/>
      <c r="B47" s="8"/>
      <c r="C47" s="8"/>
      <c r="D47" s="2"/>
      <c r="E47" s="2"/>
      <c r="F47" s="7"/>
      <c r="G47" s="7"/>
      <c r="H47" s="8"/>
      <c r="I47" s="8"/>
    </row>
    <row r="48" spans="1:81">
      <c r="A48" s="7"/>
      <c r="B48" s="7"/>
      <c r="C48" s="7"/>
      <c r="D48" s="7"/>
      <c r="E48" s="1"/>
      <c r="F48" s="1"/>
      <c r="G48" s="1"/>
      <c r="H48" s="1"/>
      <c r="I48" s="1"/>
    </row>
    <row r="49" spans="1:9">
      <c r="A49" s="7"/>
      <c r="B49" s="7"/>
      <c r="C49" s="7"/>
      <c r="D49" s="7"/>
      <c r="E49" s="1"/>
      <c r="F49" s="1"/>
      <c r="G49" s="1"/>
      <c r="H49" s="1"/>
      <c r="I49" s="27"/>
    </row>
    <row r="50" spans="1:9">
      <c r="A50" s="8"/>
      <c r="B50" s="8"/>
      <c r="C50" s="8"/>
      <c r="D50" s="8"/>
      <c r="E50" s="1"/>
      <c r="F50" s="1"/>
      <c r="G50" s="1"/>
      <c r="H50" s="1"/>
      <c r="I50" s="27"/>
    </row>
    <row r="51" spans="1:9">
      <c r="A51" s="15"/>
      <c r="B51" s="15"/>
      <c r="C51" s="15"/>
      <c r="D51" s="15"/>
      <c r="E51" s="15"/>
      <c r="F51" s="15"/>
    </row>
    <row r="52" spans="1:9">
      <c r="A52" s="15"/>
      <c r="B52" s="15"/>
      <c r="C52" s="15"/>
      <c r="D52" s="15"/>
      <c r="E52" s="15"/>
      <c r="F52" s="15"/>
    </row>
    <row r="53" spans="1:9">
      <c r="A53" s="15"/>
      <c r="B53" s="15"/>
      <c r="C53" s="15"/>
      <c r="D53" s="15"/>
      <c r="E53" s="15"/>
      <c r="F53" s="15"/>
    </row>
    <row r="54" spans="1:9">
      <c r="A54" s="15"/>
      <c r="B54" s="15"/>
      <c r="C54" s="15"/>
      <c r="D54" s="15"/>
      <c r="E54" s="15"/>
      <c r="F54" s="15"/>
    </row>
  </sheetData>
  <mergeCells count="14">
    <mergeCell ref="A1:I1"/>
    <mergeCell ref="A46:D46"/>
    <mergeCell ref="E2:E3"/>
    <mergeCell ref="F2:G2"/>
    <mergeCell ref="H2:H3"/>
    <mergeCell ref="I2:I3"/>
    <mergeCell ref="A2:A3"/>
    <mergeCell ref="B2:B3"/>
    <mergeCell ref="C2:C3"/>
    <mergeCell ref="D2:D3"/>
    <mergeCell ref="A36:C36"/>
    <mergeCell ref="A38:E38"/>
    <mergeCell ref="A39:C39"/>
    <mergeCell ref="A44:D44"/>
  </mergeCells>
  <printOptions horizontalCentered="1"/>
  <pageMargins left="0.70866141732283472" right="0.51181102362204722" top="0.23622047244094491" bottom="0.19685039370078741" header="0" footer="0"/>
  <pageSetup paperSize="9" orientation="landscape" r:id="rId1"/>
  <headerFooter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объектов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Пользователь</cp:lastModifiedBy>
  <cp:lastPrinted>2015-05-07T09:46:45Z</cp:lastPrinted>
  <dcterms:created xsi:type="dcterms:W3CDTF">2004-12-20T06:56:27Z</dcterms:created>
  <dcterms:modified xsi:type="dcterms:W3CDTF">2015-05-14T12:01:32Z</dcterms:modified>
</cp:coreProperties>
</file>